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4"/>
  </bookViews>
  <sheets>
    <sheet name="1кв" sheetId="29" r:id="rId1"/>
    <sheet name="2кв" sheetId="31" r:id="rId2"/>
    <sheet name="3кв" sheetId="32" r:id="rId3"/>
    <sheet name="4кв" sheetId="33" r:id="rId4"/>
    <sheet name="отчет" sheetId="30" r:id="rId5"/>
  </sheets>
  <definedNames>
    <definedName name="_xlnm.Print_Area" localSheetId="0">'1кв'!$A$1:$E$58</definedName>
    <definedName name="_xlnm.Print_Area" localSheetId="1">'2кв'!$A$1:$E$61</definedName>
    <definedName name="_xlnm.Print_Area" localSheetId="2">'3кв'!$A$1:$E$58</definedName>
    <definedName name="_xlnm.Print_Area" localSheetId="3">'4кв'!$A$1:$E$63</definedName>
    <definedName name="_xlnm.Print_Area" localSheetId="4">отчет!$A$1:$C$55</definedName>
  </definedNames>
  <calcPr calcId="152511"/>
</workbook>
</file>

<file path=xl/calcChain.xml><?xml version="1.0" encoding="utf-8"?>
<calcChain xmlns="http://schemas.openxmlformats.org/spreadsheetml/2006/main">
  <c r="E26" i="33" l="1"/>
  <c r="C38" i="30"/>
  <c r="C36" i="30"/>
  <c r="C37" i="30"/>
  <c r="C35" i="30"/>
  <c r="C33" i="30"/>
  <c r="C34" i="30"/>
  <c r="C32" i="30"/>
  <c r="C30" i="30"/>
  <c r="C29" i="30"/>
  <c r="C28" i="30"/>
  <c r="C21" i="30"/>
  <c r="C22" i="30"/>
  <c r="C23" i="30"/>
  <c r="C24" i="30"/>
  <c r="C25" i="30"/>
  <c r="C26" i="30"/>
  <c r="C27" i="30"/>
  <c r="C20" i="30"/>
  <c r="C17" i="30"/>
  <c r="C16" i="30"/>
  <c r="C14" i="30"/>
  <c r="C15" i="30"/>
  <c r="C13" i="30"/>
  <c r="C6" i="30"/>
  <c r="B56" i="33"/>
  <c r="E38" i="33"/>
  <c r="E29" i="33"/>
  <c r="E32" i="33"/>
  <c r="E34" i="33"/>
  <c r="E35" i="33"/>
  <c r="E36" i="33"/>
  <c r="B61" i="33"/>
  <c r="F20" i="33"/>
  <c r="E22" i="33" s="1"/>
  <c r="B62" i="33" l="1"/>
  <c r="B63" i="33" s="1"/>
  <c r="E23" i="33"/>
  <c r="B56" i="32"/>
  <c r="E33" i="32"/>
  <c r="E29" i="32"/>
  <c r="E30" i="32"/>
  <c r="B55" i="32"/>
  <c r="B54" i="32"/>
  <c r="B51" i="32" l="1"/>
  <c r="F20" i="32"/>
  <c r="E22" i="32" s="1"/>
  <c r="E23" i="32" l="1"/>
  <c r="B57" i="32" s="1"/>
  <c r="B58" i="32" s="1"/>
  <c r="B59" i="31"/>
  <c r="B53" i="31"/>
  <c r="E35" i="31"/>
  <c r="E29" i="31"/>
  <c r="E33" i="31"/>
  <c r="B58" i="31"/>
  <c r="B57" i="31"/>
  <c r="B56" i="31"/>
  <c r="F20" i="31"/>
  <c r="E22" i="31" s="1"/>
  <c r="E23" i="31" l="1"/>
  <c r="B60" i="31" s="1"/>
  <c r="B61" i="31" s="1"/>
  <c r="C46" i="30"/>
  <c r="B56" i="29" l="1"/>
  <c r="B55" i="29" l="1"/>
  <c r="B54" i="29"/>
  <c r="B53" i="29"/>
  <c r="E22" i="29"/>
  <c r="F20" i="29"/>
  <c r="E23" i="29" s="1"/>
  <c r="E32" i="29" l="1"/>
  <c r="B57" i="29" s="1"/>
  <c r="C40" i="30" l="1"/>
  <c r="C18" i="30"/>
  <c r="C41" i="30" l="1"/>
  <c r="B58" i="29"/>
</calcChain>
</file>

<file path=xl/sharedStrings.xml><?xml version="1.0" encoding="utf-8"?>
<sst xmlns="http://schemas.openxmlformats.org/spreadsheetml/2006/main" count="395" uniqueCount="145">
  <si>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</si>
  <si>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</si>
  <si>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</si>
  <si>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</si>
  <si>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</si>
  <si>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</si>
  <si>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</si>
  <si>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</si>
  <si>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</si>
  <si>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</si>
  <si>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</si>
  <si>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</si>
  <si>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</si>
  <si>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</si>
  <si>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</si>
  <si>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</si>
  <si>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</si>
  <si>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</si>
  <si>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</si>
  <si>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</si>
  <si>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</si>
  <si>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</si>
  <si>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</si>
  <si>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</si>
  <si>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</si>
  <si>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Мира, д. 42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</si>
  <si>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 от 18.09.2015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</si>
  <si>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№56  от   01.09.2015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</si>
  <si>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Мира</t>
    </r>
  </si>
  <si>
    <t>Стоимость материалов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</si>
  <si>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Моисеенковой В.Г.</t>
    </r>
  </si>
  <si>
    <t>Настоящий Акт составлен в 2-х экземплярах, имеющий одинаковую юридическую силу, по одному для каждой Стороны.</t>
  </si>
  <si>
    <t>определена приложением № 9 к договору</t>
  </si>
  <si>
    <t>Информация для собственников:</t>
  </si>
  <si>
    <t xml:space="preserve">Итого остаток на конец квартала </t>
  </si>
  <si>
    <t xml:space="preserve">  </t>
  </si>
  <si>
    <t>руб.</t>
  </si>
  <si>
    <t>Общая площадь квартир - 3803,6 м2</t>
  </si>
  <si>
    <t>в т.ч. Оплачено по квит.</t>
  </si>
  <si>
    <t>Расходы по содержанию и тек.ремонту, руб.</t>
  </si>
  <si>
    <t xml:space="preserve">Расходы по управлению МКД 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</si>
  <si>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Моисеенковой Валентины Георгиевны</t>
    </r>
  </si>
  <si>
    <t>Остаток на начало квартала</t>
  </si>
  <si>
    <t>Услуги по содержанию многоквартирного дома</t>
  </si>
  <si>
    <t>Оплачено за размещение оборудования ТТК</t>
  </si>
  <si>
    <t>Оплачено за размещение оборудования Квант-телеком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</si>
  <si>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</si>
  <si>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</si>
  <si>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</si>
  <si>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</si>
  <si>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Оплачено за размещение оборудования Ростелеком</t>
  </si>
  <si>
    <t xml:space="preserve">Оплачено по нежилым помещениям </t>
  </si>
  <si>
    <t>Услуги по дератизации и дезинфекции</t>
  </si>
  <si>
    <t>По заявке собственников или 4 раза в год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</si>
  <si>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</si>
  <si>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Не жилые помещения - 633,3 м2</t>
  </si>
  <si>
    <t>ип пышнограев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</si>
  <si>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</si>
  <si>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4 квартал</t>
  </si>
  <si>
    <t>осфр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</si>
  <si>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</si>
  <si>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</si>
  <si>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</si>
  <si>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</si>
  <si>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</si>
  <si>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</si>
  <si>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ТТК</t>
  </si>
  <si>
    <t>Оплачено за размещение оборудования в МОП интернет Квант-телеком</t>
  </si>
  <si>
    <t>Оплачено за размещение оборудования в МОП интернет Ростелеком с 01.05.2021г.</t>
  </si>
  <si>
    <t>Итого доходов:</t>
  </si>
  <si>
    <t>Расходы:</t>
  </si>
  <si>
    <t>Услуга по дератизации и дезинфекции</t>
  </si>
  <si>
    <t>работы по договору, всего</t>
  </si>
  <si>
    <t>Итого расходов</t>
  </si>
  <si>
    <t>Справочно:</t>
  </si>
  <si>
    <t>Прирост (+) / уменьшение (-) задолженности за год</t>
  </si>
  <si>
    <t xml:space="preserve">Получил: </t>
  </si>
  <si>
    <t>_____________________________________________</t>
  </si>
  <si>
    <t>Оплачено по нежилым помещения ОСФР, КМ -Сервис</t>
  </si>
  <si>
    <t>Водоотведение на СОИ</t>
  </si>
  <si>
    <t>Горячая вода на СОИ</t>
  </si>
  <si>
    <t>Электроэнергия на СОИ</t>
  </si>
  <si>
    <t>Холодная вода на СОИ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</si>
  <si>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</si>
  <si>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</si>
  <si>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</si>
  <si>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</si>
  <si>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 2024 г. по "31" 03 2024 г. выполнено работ (оказано услуг) на общую сумму триста сорок шесть тысяч шестьсот сорок четыре рубля 47 копеек.</t>
  </si>
  <si>
    <t>Предъявлено населению 351399,65</t>
  </si>
  <si>
    <t>за 2 квартал 2024 года</t>
  </si>
  <si>
    <t>30.06.2024 г.</t>
  </si>
  <si>
    <t>2 квартал</t>
  </si>
  <si>
    <t xml:space="preserve">Оборудование инвентарем укрытия </t>
  </si>
  <si>
    <t>Замена стояка ГВС (кв.68)</t>
  </si>
  <si>
    <t>апрель-май</t>
  </si>
  <si>
    <t>май</t>
  </si>
  <si>
    <t>июнь</t>
  </si>
  <si>
    <t>ч/ч</t>
  </si>
  <si>
    <t>Демонтаж зонтов над вентканалами (смета)</t>
  </si>
  <si>
    <t>Поверка ОДПУ ТЭ</t>
  </si>
  <si>
    <t xml:space="preserve">           2. Всего за период с "01" 04  2024 г. по "30" 06 2024 г. выполнено работ (оказано услуг) на общую сумму пятьсот шестьдесят три тысячи сто девяносто девять рублей 79 копеек.</t>
  </si>
  <si>
    <t>Предъявлено населению 350929,92</t>
  </si>
  <si>
    <t>за 3 квартал 2024 года</t>
  </si>
  <si>
    <t>30.09.2024 г.</t>
  </si>
  <si>
    <t>3 квартал</t>
  </si>
  <si>
    <t>Замена стояка ГВС (кв.2,4)</t>
  </si>
  <si>
    <t>август</t>
  </si>
  <si>
    <t>сентябрь</t>
  </si>
  <si>
    <t>Изготовление перегородки в арке (смета)</t>
  </si>
  <si>
    <t xml:space="preserve">           2. Всего за период с "01" 07  2024 г. по "30" 09 2024 г. выполнено работ (оказано услуг) на общую сумму четыреста двадцать три тысячи девятьсот семьдесят шесть рублей 96 копеек.</t>
  </si>
  <si>
    <t>Предъявлено населению 371449,02</t>
  </si>
  <si>
    <t>за 4 квартал 2024 года</t>
  </si>
  <si>
    <t>31.12.2024 г.</t>
  </si>
  <si>
    <t>Частичный ремонт цоколя (смета)</t>
  </si>
  <si>
    <t>Ремонт плиточного покрытия крылец 3 под. (смета)</t>
  </si>
  <si>
    <t>Ремонт крыльца 4 подьезд (кв.32)</t>
  </si>
  <si>
    <t>Замена запорной арматуры на отоплении (смета)</t>
  </si>
  <si>
    <t>Замена ручки на калитки (кв.40)</t>
  </si>
  <si>
    <t xml:space="preserve">Частичная замена стояка ГВС в подвале </t>
  </si>
  <si>
    <t>Ремонт системы отопления (кв.32,25)</t>
  </si>
  <si>
    <t>октябрь</t>
  </si>
  <si>
    <t>ноябрь</t>
  </si>
  <si>
    <t>Предъявлено населению 363967,42</t>
  </si>
  <si>
    <t>НА ЛИЦЕВОМ СЧЕТЕ  ЗА  период  с 01.01.2024 г. по 31.12.2024 г.</t>
  </si>
  <si>
    <t>по ж.д. ул.Мира, д. 42</t>
  </si>
  <si>
    <t>Начислено всего 1 437 745,98</t>
  </si>
  <si>
    <t>* горячая вода на СОИ -  76140,48</t>
  </si>
  <si>
    <t>* водоотведение на СОИ-51625,9</t>
  </si>
  <si>
    <t>* холодная вода на СОИ -22467,55</t>
  </si>
  <si>
    <t>* электроэнергия на СОИ- 24296,41</t>
  </si>
  <si>
    <t>Непредвиденные работы 107 ч/ч</t>
  </si>
  <si>
    <t xml:space="preserve">   * Поверка ОДПУ ТЭ</t>
  </si>
  <si>
    <t xml:space="preserve">   * Демонтаж зонтов над вентканалами (смета)</t>
  </si>
  <si>
    <t xml:space="preserve">   * Оборудование инвентарем укрытия </t>
  </si>
  <si>
    <t xml:space="preserve">   * Изготовление перегородки в арке (смета)</t>
  </si>
  <si>
    <t xml:space="preserve">   * Частичный ремонт цоколя (смета)</t>
  </si>
  <si>
    <t xml:space="preserve">   * Ремонт плиточного покрытия крылец 3 под. (смета)</t>
  </si>
  <si>
    <t xml:space="preserve">   * Замена запорной арматуры на отоплении (смета)</t>
  </si>
  <si>
    <t>Остаток средств на 01.01.2025</t>
  </si>
  <si>
    <t>Задолженность населения по оплате на 01.01.2024г.</t>
  </si>
  <si>
    <t>Задолженность населения по оплате на 01.01.2025г.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</si>
  <si>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</si>
  <si>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</si>
  <si>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</si>
  <si>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 xml:space="preserve">           2. Всего за период с "01" 10  2024 г. по "31" 12 2024 г. выполнено работ (оказано услуг) на общую сумму четыреста семьдесят восемь тысяч шестьсот девяносто семь рублей 09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</si>
</sst>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6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3" fillId="0" borderId="0" xfId="0" applyFont="1"/>
    <xf numFmtId="43" fontId="4" fillId="0" borderId="0" xfId="0" applyNumberFormat="1" applyFont="1"/>
    <xf numFmtId="0" fontId="11" fillId="0" borderId="1" xfId="0" applyFont="1" applyBorder="1"/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11" fillId="0" borderId="1" xfId="0" applyFont="1" applyBorder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8" fillId="0" borderId="0" xfId="0" applyFont="1" applyAlignment="1"/>
    <xf numFmtId="49" fontId="3" fillId="0" borderId="1" xfId="0" applyNumberFormat="1" applyFont="1" applyBorder="1"/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" fontId="3" fillId="0" borderId="0" xfId="0" applyNumberFormat="1" applyFont="1"/>
    <xf numFmtId="0" fontId="3" fillId="0" borderId="0" xfId="0" applyFont="1" applyBorder="1"/>
    <xf numFmtId="49" fontId="3" fillId="0" borderId="4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 applyAlignment="1">
      <alignment horizontal="left"/>
    </xf>
    <xf numFmtId="43" fontId="3" fillId="0" borderId="2" xfId="1" applyFont="1" applyBorder="1" applyAlignment="1">
      <alignment horizontal="left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19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/>
    <xf numFmtId="166" fontId="8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43" fontId="20" fillId="0" borderId="0" xfId="0" applyNumberFormat="1" applyFont="1"/>
    <xf numFmtId="164" fontId="3" fillId="0" borderId="1" xfId="1" applyNumberFormat="1" applyFont="1" applyBorder="1" applyAlignment="1">
      <alignment horizontal="center"/>
    </xf>
    <xf numFmtId="0" fontId="17" fillId="0" borderId="1" xfId="0" applyFont="1" applyFill="1" applyBorder="1" applyAlignment="1">
      <alignment wrapText="1"/>
    </xf>
    <xf numFmtId="164" fontId="3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/>
    </xf>
    <xf numFmtId="4" fontId="20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topLeftCell="A22" zoomScaleSheetLayoutView="100" workbookViewId="0">
      <selection activeCell="A30" sqref="A30"/>
    </sheetView>
  </sheetViews>
  <sheetFormatPr defaultColWidth="9.140625" defaultRowHeight="15" x14ac:dyDescent="0.25"/>
  <cols>
    <col min="1" max="1" width="35.85546875" style="2" customWidth="1"/>
    <col min="2" max="2" width="19.28515625" style="2" customWidth="1"/>
    <col min="3" max="3" width="13" style="2" customWidth="1"/>
    <col min="4" max="4" width="14.28515625" style="2" customWidth="1"/>
    <col min="5" max="5" width="14.140625" style="2" customWidth="1"/>
    <col min="6" max="7" width="9.140625" style="2"/>
    <col min="8" max="8" width="18" style="2" customWidth="1"/>
    <col min="9" max="16384" width="9.140625" style="2"/>
  </cols>
  <sheetData>
    <row r="1" spans="1:5" ht="15.75" x14ac:dyDescent="0.25">
      <c r="A1" s="77" t="s">
        <v>11</v>
      </c>
      <c r="B1" s="77"/>
      <c r="C1" s="77"/>
      <c r="D1" s="77"/>
      <c r="E1" s="77"/>
    </row>
    <row r="2" spans="1:5" ht="30.75" customHeight="1" x14ac:dyDescent="0.25">
      <c r="A2" s="78" t="s">
        <v>12</v>
      </c>
      <c r="B2" s="79"/>
      <c r="C2" s="79"/>
      <c r="D2" s="79"/>
      <c r="E2" s="79"/>
    </row>
    <row r="3" spans="1:5" x14ac:dyDescent="0.25">
      <c r="A3" s="80" t="s">
        <v>83</v>
      </c>
      <c r="B3" s="80"/>
      <c r="C3" s="80"/>
      <c r="D3" s="80"/>
      <c r="E3" s="80"/>
    </row>
    <row r="4" spans="1:5" s="1" customFormat="1" ht="15.75" x14ac:dyDescent="0.25">
      <c r="A4" s="23" t="s">
        <v>13</v>
      </c>
      <c r="B4" s="4"/>
      <c r="C4" s="4"/>
      <c r="D4" s="31"/>
      <c r="E4" s="30" t="s">
        <v>84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76" t="s">
        <v>25</v>
      </c>
      <c r="B7" s="76"/>
      <c r="C7" s="76"/>
      <c r="D7" s="76"/>
      <c r="E7" s="76"/>
    </row>
    <row r="8" spans="1:5" x14ac:dyDescent="0.25">
      <c r="A8" s="72" t="s">
        <v>1</v>
      </c>
      <c r="B8" s="72"/>
      <c r="C8" s="72"/>
      <c r="D8" s="72"/>
      <c r="E8" s="72"/>
    </row>
    <row r="9" spans="1:5" x14ac:dyDescent="0.25">
      <c r="A9" s="68" t="s">
        <v>41</v>
      </c>
      <c r="B9" s="68"/>
      <c r="C9" s="68"/>
      <c r="D9" s="68"/>
      <c r="E9" s="68"/>
    </row>
    <row r="10" spans="1:5" ht="29.25" customHeight="1" x14ac:dyDescent="0.25">
      <c r="A10" s="73" t="s">
        <v>14</v>
      </c>
      <c r="B10" s="74"/>
      <c r="C10" s="74"/>
      <c r="D10" s="74"/>
      <c r="E10" s="74"/>
    </row>
    <row r="11" spans="1:5" ht="27" customHeight="1" x14ac:dyDescent="0.25">
      <c r="A11" s="68" t="s">
        <v>26</v>
      </c>
      <c r="B11" s="68"/>
      <c r="C11" s="68"/>
      <c r="D11" s="68"/>
      <c r="E11" s="68"/>
    </row>
    <row r="12" spans="1:5" x14ac:dyDescent="0.25">
      <c r="A12" s="72" t="s">
        <v>15</v>
      </c>
      <c r="B12" s="75"/>
      <c r="C12" s="75"/>
      <c r="D12" s="75"/>
      <c r="E12" s="75"/>
    </row>
    <row r="13" spans="1:5" x14ac:dyDescent="0.25">
      <c r="A13" s="68" t="s">
        <v>22</v>
      </c>
      <c r="B13" s="68"/>
      <c r="C13" s="68"/>
      <c r="D13" s="68"/>
      <c r="E13" s="68"/>
    </row>
    <row r="14" spans="1:5" x14ac:dyDescent="0.25">
      <c r="A14" s="72" t="s">
        <v>2</v>
      </c>
      <c r="B14" s="75"/>
      <c r="C14" s="75"/>
      <c r="D14" s="75"/>
      <c r="E14" s="75"/>
    </row>
    <row r="15" spans="1:5" x14ac:dyDescent="0.25">
      <c r="A15" s="68" t="s">
        <v>54</v>
      </c>
      <c r="B15" s="68"/>
      <c r="C15" s="68"/>
      <c r="D15" s="68"/>
      <c r="E15" s="68"/>
    </row>
    <row r="16" spans="1:5" x14ac:dyDescent="0.25">
      <c r="A16" s="72" t="s">
        <v>16</v>
      </c>
      <c r="B16" s="75"/>
      <c r="C16" s="75"/>
      <c r="D16" s="75"/>
      <c r="E16" s="75"/>
    </row>
    <row r="17" spans="1:8" ht="30.75" customHeight="1" x14ac:dyDescent="0.25">
      <c r="A17" s="68" t="s">
        <v>17</v>
      </c>
      <c r="B17" s="68"/>
      <c r="C17" s="68"/>
      <c r="D17" s="68"/>
      <c r="E17" s="68"/>
    </row>
    <row r="18" spans="1:8" ht="60" customHeight="1" x14ac:dyDescent="0.25">
      <c r="A18" s="68" t="s">
        <v>27</v>
      </c>
      <c r="B18" s="68"/>
      <c r="C18" s="68"/>
      <c r="D18" s="68"/>
      <c r="E18" s="68"/>
    </row>
    <row r="19" spans="1:8" ht="30" customHeight="1" x14ac:dyDescent="0.25">
      <c r="A19" s="66" t="s">
        <v>28</v>
      </c>
      <c r="B19" s="66"/>
      <c r="C19" s="66"/>
      <c r="D19" s="66"/>
      <c r="E19" s="66"/>
    </row>
    <row r="20" spans="1:8" x14ac:dyDescent="0.25">
      <c r="A20" s="66"/>
      <c r="B20" s="66"/>
      <c r="C20" s="66"/>
      <c r="D20" s="66"/>
      <c r="E20" s="66"/>
      <c r="F20" s="2">
        <f>3803.6+633.3</f>
        <v>4436.8999999999996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43</v>
      </c>
      <c r="B22" s="9" t="s">
        <v>32</v>
      </c>
      <c r="C22" s="3" t="s">
        <v>4</v>
      </c>
      <c r="D22" s="3">
        <v>16.100000000000001</v>
      </c>
      <c r="E22" s="8">
        <f>D22*F20*G20</f>
        <v>214302.27</v>
      </c>
      <c r="H22" s="20"/>
    </row>
    <row r="23" spans="1:8" x14ac:dyDescent="0.25">
      <c r="A23" s="7" t="s">
        <v>40</v>
      </c>
      <c r="B23" s="9" t="s">
        <v>23</v>
      </c>
      <c r="C23" s="3" t="s">
        <v>4</v>
      </c>
      <c r="D23" s="3">
        <v>6.06</v>
      </c>
      <c r="E23" s="8">
        <f>D23*F20*G20</f>
        <v>80662.84199999999</v>
      </c>
      <c r="H23" s="20"/>
    </row>
    <row r="24" spans="1:8" ht="38.25" x14ac:dyDescent="0.25">
      <c r="A24" s="7" t="s">
        <v>52</v>
      </c>
      <c r="B24" s="9" t="s">
        <v>53</v>
      </c>
      <c r="C24" s="3" t="s">
        <v>4</v>
      </c>
      <c r="D24" s="3"/>
      <c r="E24" s="8">
        <v>0</v>
      </c>
    </row>
    <row r="25" spans="1:8" x14ac:dyDescent="0.25">
      <c r="A25" s="7" t="s">
        <v>47</v>
      </c>
      <c r="B25" s="9" t="s">
        <v>58</v>
      </c>
      <c r="C25" s="3" t="s">
        <v>36</v>
      </c>
      <c r="D25" s="3"/>
      <c r="E25" s="8">
        <v>19806.3</v>
      </c>
      <c r="H25" s="20"/>
    </row>
    <row r="26" spans="1:8" x14ac:dyDescent="0.25">
      <c r="A26" s="7" t="s">
        <v>49</v>
      </c>
      <c r="B26" s="9" t="s">
        <v>58</v>
      </c>
      <c r="C26" s="3" t="s">
        <v>36</v>
      </c>
      <c r="D26" s="3"/>
      <c r="E26" s="8">
        <v>13408.81</v>
      </c>
      <c r="H26" s="20"/>
    </row>
    <row r="27" spans="1:8" x14ac:dyDescent="0.25">
      <c r="A27" s="7" t="s">
        <v>48</v>
      </c>
      <c r="B27" s="9" t="s">
        <v>58</v>
      </c>
      <c r="C27" s="3" t="s">
        <v>36</v>
      </c>
      <c r="D27" s="3"/>
      <c r="E27" s="8">
        <v>6891.85</v>
      </c>
      <c r="H27" s="20"/>
    </row>
    <row r="28" spans="1:8" x14ac:dyDescent="0.25">
      <c r="A28" s="7" t="s">
        <v>46</v>
      </c>
      <c r="B28" s="9" t="s">
        <v>58</v>
      </c>
      <c r="C28" s="3" t="s">
        <v>36</v>
      </c>
      <c r="D28" s="3"/>
      <c r="E28" s="8">
        <v>5441.35</v>
      </c>
      <c r="H28" s="20"/>
    </row>
    <row r="29" spans="1:8" x14ac:dyDescent="0.25">
      <c r="A29" s="7" t="s">
        <v>29</v>
      </c>
      <c r="B29" s="9" t="s">
        <v>58</v>
      </c>
      <c r="C29" s="3" t="s">
        <v>36</v>
      </c>
      <c r="D29" s="3"/>
      <c r="E29" s="8">
        <v>3936.05</v>
      </c>
      <c r="H29" s="20"/>
    </row>
    <row r="30" spans="1:8" s="52" customFormat="1" ht="60" x14ac:dyDescent="0.25">
      <c r="A30" s="48" t="s">
        <v>85</v>
      </c>
      <c r="B30" s="49" t="s">
        <v>86</v>
      </c>
      <c r="C30" s="50" t="s">
        <v>36</v>
      </c>
      <c r="D30" s="50"/>
      <c r="E30" s="51">
        <v>2195</v>
      </c>
    </row>
    <row r="31" spans="1:8" ht="15.75" x14ac:dyDescent="0.25">
      <c r="A31" s="24"/>
      <c r="B31" s="26"/>
      <c r="C31" s="3"/>
      <c r="D31" s="25"/>
      <c r="E31" s="8"/>
      <c r="H31" s="20"/>
    </row>
    <row r="32" spans="1:8" x14ac:dyDescent="0.25">
      <c r="A32" s="10" t="s">
        <v>24</v>
      </c>
      <c r="B32" s="11"/>
      <c r="C32" s="12"/>
      <c r="D32" s="21"/>
      <c r="E32" s="13">
        <f>SUM(E22:E31)</f>
        <v>346644.47199999989</v>
      </c>
    </row>
    <row r="34" spans="1:9" ht="30" customHeight="1" x14ac:dyDescent="0.25">
      <c r="A34" s="67" t="s">
        <v>87</v>
      </c>
      <c r="B34" s="67"/>
      <c r="C34" s="67"/>
      <c r="D34" s="67"/>
      <c r="E34" s="67"/>
      <c r="I34" s="2" t="s">
        <v>35</v>
      </c>
    </row>
    <row r="35" spans="1:9" ht="30" customHeight="1" x14ac:dyDescent="0.25">
      <c r="A35" s="68" t="s">
        <v>21</v>
      </c>
      <c r="B35" s="68"/>
      <c r="C35" s="68"/>
      <c r="D35" s="68"/>
      <c r="E35" s="68"/>
    </row>
    <row r="36" spans="1:9" x14ac:dyDescent="0.25">
      <c r="A36" s="68" t="s">
        <v>20</v>
      </c>
      <c r="B36" s="68"/>
      <c r="C36" s="68"/>
      <c r="D36" s="68"/>
      <c r="E36" s="68"/>
      <c r="F36" s="14"/>
      <c r="G36" s="14"/>
      <c r="H36" s="15"/>
    </row>
    <row r="37" spans="1:9" ht="30" customHeight="1" x14ac:dyDescent="0.25">
      <c r="A37" s="68" t="s">
        <v>31</v>
      </c>
      <c r="B37" s="68"/>
      <c r="C37" s="68"/>
      <c r="D37" s="68"/>
      <c r="E37" s="68"/>
    </row>
    <row r="38" spans="1:9" x14ac:dyDescent="0.25">
      <c r="A38" s="68" t="s">
        <v>18</v>
      </c>
      <c r="B38" s="68"/>
      <c r="C38" s="68"/>
      <c r="D38" s="68"/>
      <c r="E38" s="68"/>
    </row>
    <row r="39" spans="1:9" x14ac:dyDescent="0.25">
      <c r="A39" s="69" t="s">
        <v>5</v>
      </c>
      <c r="B39" s="69"/>
      <c r="C39" s="69"/>
      <c r="D39" s="69"/>
      <c r="E39" s="69"/>
    </row>
    <row r="40" spans="1:9" x14ac:dyDescent="0.25">
      <c r="A40" s="68" t="s">
        <v>18</v>
      </c>
      <c r="B40" s="68"/>
      <c r="C40" s="68"/>
      <c r="D40" s="68"/>
      <c r="E40" s="68"/>
    </row>
    <row r="41" spans="1:9" x14ac:dyDescent="0.25">
      <c r="A41" s="70" t="s">
        <v>57</v>
      </c>
      <c r="B41" s="70"/>
      <c r="C41" s="70"/>
      <c r="D41" s="70"/>
      <c r="E41" s="5"/>
    </row>
    <row r="42" spans="1:9" x14ac:dyDescent="0.25">
      <c r="B42" s="65" t="s">
        <v>19</v>
      </c>
      <c r="C42" s="65"/>
      <c r="D42" s="65"/>
      <c r="E42" s="6" t="s">
        <v>6</v>
      </c>
    </row>
    <row r="43" spans="1:9" x14ac:dyDescent="0.25">
      <c r="A43" s="28"/>
      <c r="B43" s="28"/>
      <c r="C43" s="28"/>
      <c r="D43" s="28"/>
      <c r="E43" s="28"/>
    </row>
    <row r="44" spans="1:9" x14ac:dyDescent="0.25">
      <c r="A44" s="71" t="s">
        <v>30</v>
      </c>
      <c r="B44" s="71"/>
      <c r="C44" s="71"/>
      <c r="D44" s="71"/>
      <c r="E44" s="5"/>
    </row>
    <row r="45" spans="1:9" x14ac:dyDescent="0.25">
      <c r="B45" s="65" t="s">
        <v>19</v>
      </c>
      <c r="C45" s="65"/>
      <c r="D45" s="65"/>
      <c r="E45" s="6" t="s">
        <v>6</v>
      </c>
    </row>
    <row r="47" spans="1:9" x14ac:dyDescent="0.25">
      <c r="A47" s="2" t="s">
        <v>37</v>
      </c>
    </row>
    <row r="48" spans="1:9" x14ac:dyDescent="0.25">
      <c r="A48" s="2" t="s">
        <v>55</v>
      </c>
    </row>
    <row r="49" spans="1:8" x14ac:dyDescent="0.25">
      <c r="A49" s="14" t="s">
        <v>33</v>
      </c>
    </row>
    <row r="50" spans="1:8" x14ac:dyDescent="0.25">
      <c r="A50" s="2" t="s">
        <v>42</v>
      </c>
      <c r="B50" s="16">
        <v>174404.17</v>
      </c>
    </row>
    <row r="51" spans="1:8" ht="15.75" x14ac:dyDescent="0.25">
      <c r="A51" s="17" t="s">
        <v>88</v>
      </c>
      <c r="B51" s="18"/>
    </row>
    <row r="52" spans="1:8" x14ac:dyDescent="0.25">
      <c r="A52" s="2" t="s">
        <v>38</v>
      </c>
      <c r="B52" s="18">
        <v>346254.81</v>
      </c>
      <c r="G52" s="2">
        <v>20905.8</v>
      </c>
      <c r="H52" s="2" t="s">
        <v>56</v>
      </c>
    </row>
    <row r="53" spans="1:8" ht="30" x14ac:dyDescent="0.25">
      <c r="A53" s="27" t="s">
        <v>44</v>
      </c>
      <c r="B53" s="18">
        <f>330*3</f>
        <v>990</v>
      </c>
    </row>
    <row r="54" spans="1:8" ht="30" x14ac:dyDescent="0.25">
      <c r="A54" s="27" t="s">
        <v>45</v>
      </c>
      <c r="B54" s="18">
        <f>3*300</f>
        <v>900</v>
      </c>
    </row>
    <row r="55" spans="1:8" ht="30" x14ac:dyDescent="0.25">
      <c r="A55" s="27" t="s">
        <v>50</v>
      </c>
      <c r="B55" s="18">
        <f>150*3</f>
        <v>450</v>
      </c>
    </row>
    <row r="56" spans="1:8" x14ac:dyDescent="0.25">
      <c r="A56" s="2" t="s">
        <v>51</v>
      </c>
      <c r="B56" s="18">
        <f>G52+G56</f>
        <v>24462.09</v>
      </c>
      <c r="F56" s="2" t="s">
        <v>59</v>
      </c>
      <c r="G56" s="2">
        <v>3556.29</v>
      </c>
    </row>
    <row r="57" spans="1:8" ht="30" x14ac:dyDescent="0.25">
      <c r="A57" s="27" t="s">
        <v>39</v>
      </c>
      <c r="B57" s="18">
        <f>E32</f>
        <v>346644.47199999989</v>
      </c>
    </row>
    <row r="58" spans="1:8" x14ac:dyDescent="0.25">
      <c r="A58" s="19" t="s">
        <v>34</v>
      </c>
      <c r="B58" s="16">
        <f>(B50+B52+B53+B54+B56+B55)-B57</f>
        <v>200816.59800000006</v>
      </c>
    </row>
    <row r="60" spans="1:8" x14ac:dyDescent="0.25">
      <c r="B60" s="2">
        <v>174404.17</v>
      </c>
    </row>
    <row r="62" spans="1:8" x14ac:dyDescent="0.25">
      <c r="C62" s="20"/>
    </row>
  </sheetData>
  <mergeCells count="29">
    <mergeCell ref="A7:E7"/>
    <mergeCell ref="A1:E1"/>
    <mergeCell ref="A2:E2"/>
    <mergeCell ref="A3:E3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view="pageBreakPreview" topLeftCell="A28" zoomScaleSheetLayoutView="100" workbookViewId="0">
      <selection activeCell="A30" sqref="A30:A31"/>
    </sheetView>
  </sheetViews>
  <sheetFormatPr defaultColWidth="9.140625" defaultRowHeight="15" x14ac:dyDescent="0.25"/>
  <cols>
    <col min="1" max="1" width="35.85546875" style="2" customWidth="1"/>
    <col min="2" max="2" width="19.28515625" style="2" customWidth="1"/>
    <col min="3" max="3" width="13" style="2" customWidth="1"/>
    <col min="4" max="4" width="14.28515625" style="2" customWidth="1"/>
    <col min="5" max="5" width="14.140625" style="2" customWidth="1"/>
    <col min="6" max="7" width="9.140625" style="2"/>
    <col min="8" max="8" width="18" style="2" customWidth="1"/>
    <col min="9" max="16384" width="9.140625" style="2"/>
  </cols>
  <sheetData>
    <row r="1" spans="1:5" ht="15.75" x14ac:dyDescent="0.25">
      <c r="A1" s="77" t="s">
        <v>11</v>
      </c>
      <c r="B1" s="77"/>
      <c r="C1" s="77"/>
      <c r="D1" s="77"/>
      <c r="E1" s="77"/>
    </row>
    <row r="2" spans="1:5" ht="30.75" customHeight="1" x14ac:dyDescent="0.25">
      <c r="A2" s="78" t="s">
        <v>12</v>
      </c>
      <c r="B2" s="79"/>
      <c r="C2" s="79"/>
      <c r="D2" s="79"/>
      <c r="E2" s="79"/>
    </row>
    <row r="3" spans="1:5" x14ac:dyDescent="0.25">
      <c r="A3" s="80" t="s">
        <v>89</v>
      </c>
      <c r="B3" s="80"/>
      <c r="C3" s="80"/>
      <c r="D3" s="80"/>
      <c r="E3" s="80"/>
    </row>
    <row r="4" spans="1:5" s="1" customFormat="1" ht="15.75" x14ac:dyDescent="0.25">
      <c r="A4" s="23" t="s">
        <v>13</v>
      </c>
      <c r="B4" s="4"/>
      <c r="C4" s="4"/>
      <c r="D4" s="31"/>
      <c r="E4" s="30" t="s">
        <v>90</v>
      </c>
    </row>
    <row r="5" spans="1:5" x14ac:dyDescent="0.25">
      <c r="A5" s="47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76" t="s">
        <v>25</v>
      </c>
      <c r="B7" s="76"/>
      <c r="C7" s="76"/>
      <c r="D7" s="76"/>
      <c r="E7" s="76"/>
    </row>
    <row r="8" spans="1:5" x14ac:dyDescent="0.25">
      <c r="A8" s="72" t="s">
        <v>1</v>
      </c>
      <c r="B8" s="72"/>
      <c r="C8" s="72"/>
      <c r="D8" s="72"/>
      <c r="E8" s="72"/>
    </row>
    <row r="9" spans="1:5" x14ac:dyDescent="0.25">
      <c r="A9" s="68" t="s">
        <v>41</v>
      </c>
      <c r="B9" s="68"/>
      <c r="C9" s="68"/>
      <c r="D9" s="68"/>
      <c r="E9" s="68"/>
    </row>
    <row r="10" spans="1:5" ht="29.25" customHeight="1" x14ac:dyDescent="0.25">
      <c r="A10" s="73" t="s">
        <v>14</v>
      </c>
      <c r="B10" s="74"/>
      <c r="C10" s="74"/>
      <c r="D10" s="74"/>
      <c r="E10" s="74"/>
    </row>
    <row r="11" spans="1:5" ht="27" customHeight="1" x14ac:dyDescent="0.25">
      <c r="A11" s="68" t="s">
        <v>26</v>
      </c>
      <c r="B11" s="68"/>
      <c r="C11" s="68"/>
      <c r="D11" s="68"/>
      <c r="E11" s="68"/>
    </row>
    <row r="12" spans="1:5" x14ac:dyDescent="0.25">
      <c r="A12" s="72" t="s">
        <v>15</v>
      </c>
      <c r="B12" s="75"/>
      <c r="C12" s="75"/>
      <c r="D12" s="75"/>
      <c r="E12" s="75"/>
    </row>
    <row r="13" spans="1:5" x14ac:dyDescent="0.25">
      <c r="A13" s="68" t="s">
        <v>22</v>
      </c>
      <c r="B13" s="68"/>
      <c r="C13" s="68"/>
      <c r="D13" s="68"/>
      <c r="E13" s="68"/>
    </row>
    <row r="14" spans="1:5" x14ac:dyDescent="0.25">
      <c r="A14" s="72" t="s">
        <v>2</v>
      </c>
      <c r="B14" s="75"/>
      <c r="C14" s="75"/>
      <c r="D14" s="75"/>
      <c r="E14" s="75"/>
    </row>
    <row r="15" spans="1:5" x14ac:dyDescent="0.25">
      <c r="A15" s="68" t="s">
        <v>54</v>
      </c>
      <c r="B15" s="68"/>
      <c r="C15" s="68"/>
      <c r="D15" s="68"/>
      <c r="E15" s="68"/>
    </row>
    <row r="16" spans="1:5" x14ac:dyDescent="0.25">
      <c r="A16" s="72" t="s">
        <v>16</v>
      </c>
      <c r="B16" s="75"/>
      <c r="C16" s="75"/>
      <c r="D16" s="75"/>
      <c r="E16" s="75"/>
    </row>
    <row r="17" spans="1:8" ht="30.75" customHeight="1" x14ac:dyDescent="0.25">
      <c r="A17" s="68" t="s">
        <v>17</v>
      </c>
      <c r="B17" s="68"/>
      <c r="C17" s="68"/>
      <c r="D17" s="68"/>
      <c r="E17" s="68"/>
    </row>
    <row r="18" spans="1:8" ht="60" customHeight="1" x14ac:dyDescent="0.25">
      <c r="A18" s="68" t="s">
        <v>27</v>
      </c>
      <c r="B18" s="68"/>
      <c r="C18" s="68"/>
      <c r="D18" s="68"/>
      <c r="E18" s="68"/>
    </row>
    <row r="19" spans="1:8" ht="30" customHeight="1" x14ac:dyDescent="0.25">
      <c r="A19" s="66" t="s">
        <v>28</v>
      </c>
      <c r="B19" s="66"/>
      <c r="C19" s="66"/>
      <c r="D19" s="66"/>
      <c r="E19" s="66"/>
    </row>
    <row r="20" spans="1:8" x14ac:dyDescent="0.25">
      <c r="A20" s="66"/>
      <c r="B20" s="66"/>
      <c r="C20" s="66"/>
      <c r="D20" s="66"/>
      <c r="E20" s="66"/>
      <c r="F20" s="2">
        <f>3803.6+633.3</f>
        <v>4436.8999999999996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43</v>
      </c>
      <c r="B22" s="9" t="s">
        <v>32</v>
      </c>
      <c r="C22" s="3" t="s">
        <v>4</v>
      </c>
      <c r="D22" s="3">
        <v>16.100000000000001</v>
      </c>
      <c r="E22" s="8">
        <f>D22*F20*G20</f>
        <v>214302.27</v>
      </c>
      <c r="H22" s="20"/>
    </row>
    <row r="23" spans="1:8" x14ac:dyDescent="0.25">
      <c r="A23" s="7" t="s">
        <v>40</v>
      </c>
      <c r="B23" s="9" t="s">
        <v>23</v>
      </c>
      <c r="C23" s="3" t="s">
        <v>4</v>
      </c>
      <c r="D23" s="3">
        <v>6.06</v>
      </c>
      <c r="E23" s="8">
        <f>D23*F20*G20</f>
        <v>80662.84199999999</v>
      </c>
      <c r="H23" s="20"/>
    </row>
    <row r="24" spans="1:8" ht="38.25" x14ac:dyDescent="0.25">
      <c r="A24" s="7" t="s">
        <v>52</v>
      </c>
      <c r="B24" s="9" t="s">
        <v>53</v>
      </c>
      <c r="C24" s="3" t="s">
        <v>4</v>
      </c>
      <c r="D24" s="3"/>
      <c r="E24" s="8">
        <v>0</v>
      </c>
    </row>
    <row r="25" spans="1:8" x14ac:dyDescent="0.25">
      <c r="A25" s="7" t="s">
        <v>47</v>
      </c>
      <c r="B25" s="9" t="s">
        <v>91</v>
      </c>
      <c r="C25" s="3" t="s">
        <v>36</v>
      </c>
      <c r="D25" s="3"/>
      <c r="E25" s="8">
        <v>19379.77</v>
      </c>
      <c r="H25" s="20"/>
    </row>
    <row r="26" spans="1:8" x14ac:dyDescent="0.25">
      <c r="A26" s="7" t="s">
        <v>49</v>
      </c>
      <c r="B26" s="9" t="s">
        <v>91</v>
      </c>
      <c r="C26" s="3" t="s">
        <v>36</v>
      </c>
      <c r="D26" s="3"/>
      <c r="E26" s="8">
        <v>14269.98</v>
      </c>
      <c r="H26" s="20"/>
    </row>
    <row r="27" spans="1:8" x14ac:dyDescent="0.25">
      <c r="A27" s="7" t="s">
        <v>48</v>
      </c>
      <c r="B27" s="9" t="s">
        <v>91</v>
      </c>
      <c r="C27" s="3" t="s">
        <v>36</v>
      </c>
      <c r="D27" s="3"/>
      <c r="E27" s="8">
        <v>5950.95</v>
      </c>
      <c r="H27" s="20"/>
    </row>
    <row r="28" spans="1:8" x14ac:dyDescent="0.25">
      <c r="A28" s="7" t="s">
        <v>46</v>
      </c>
      <c r="B28" s="9" t="s">
        <v>91</v>
      </c>
      <c r="C28" s="3" t="s">
        <v>36</v>
      </c>
      <c r="D28" s="3"/>
      <c r="E28" s="8">
        <v>6058.03</v>
      </c>
      <c r="H28" s="20"/>
    </row>
    <row r="29" spans="1:8" x14ac:dyDescent="0.25">
      <c r="A29" s="7" t="s">
        <v>29</v>
      </c>
      <c r="B29" s="9" t="s">
        <v>91</v>
      </c>
      <c r="C29" s="3" t="s">
        <v>36</v>
      </c>
      <c r="D29" s="3"/>
      <c r="E29" s="8">
        <f>437.5+5382.31</f>
        <v>5819.81</v>
      </c>
      <c r="H29" s="20"/>
    </row>
    <row r="30" spans="1:8" x14ac:dyDescent="0.25">
      <c r="A30" s="7" t="s">
        <v>99</v>
      </c>
      <c r="B30" s="57" t="s">
        <v>91</v>
      </c>
      <c r="C30" s="58" t="s">
        <v>36</v>
      </c>
      <c r="D30" s="58"/>
      <c r="E30" s="59">
        <v>13400</v>
      </c>
      <c r="H30" s="20"/>
    </row>
    <row r="31" spans="1:8" s="52" customFormat="1" ht="30" x14ac:dyDescent="0.25">
      <c r="A31" s="24" t="s">
        <v>98</v>
      </c>
      <c r="B31" s="49" t="s">
        <v>94</v>
      </c>
      <c r="C31" s="50" t="s">
        <v>36</v>
      </c>
      <c r="D31" s="50"/>
      <c r="E31" s="51">
        <v>187563.4</v>
      </c>
    </row>
    <row r="32" spans="1:8" s="52" customFormat="1" x14ac:dyDescent="0.25">
      <c r="A32" s="24" t="s">
        <v>92</v>
      </c>
      <c r="B32" s="49" t="s">
        <v>95</v>
      </c>
      <c r="C32" s="50" t="s">
        <v>36</v>
      </c>
      <c r="D32" s="50"/>
      <c r="E32" s="51">
        <v>11631.62</v>
      </c>
    </row>
    <row r="33" spans="1:9" ht="15.75" x14ac:dyDescent="0.25">
      <c r="A33" s="24" t="s">
        <v>93</v>
      </c>
      <c r="B33" s="49" t="s">
        <v>96</v>
      </c>
      <c r="C33" s="3" t="s">
        <v>97</v>
      </c>
      <c r="D33" s="56">
        <v>16</v>
      </c>
      <c r="E33" s="8">
        <f>D33*260.07</f>
        <v>4161.12</v>
      </c>
      <c r="H33" s="20"/>
    </row>
    <row r="34" spans="1:9" ht="15.75" x14ac:dyDescent="0.25">
      <c r="A34" s="24"/>
      <c r="B34" s="26"/>
      <c r="C34" s="3"/>
      <c r="D34" s="25"/>
      <c r="E34" s="8"/>
      <c r="H34" s="20"/>
    </row>
    <row r="35" spans="1:9" x14ac:dyDescent="0.25">
      <c r="A35" s="10" t="s">
        <v>24</v>
      </c>
      <c r="B35" s="11"/>
      <c r="C35" s="12"/>
      <c r="D35" s="21"/>
      <c r="E35" s="13">
        <f>SUM(E22:E34)</f>
        <v>563199.79200000002</v>
      </c>
    </row>
    <row r="37" spans="1:9" ht="30" customHeight="1" x14ac:dyDescent="0.25">
      <c r="A37" s="67" t="s">
        <v>100</v>
      </c>
      <c r="B37" s="67"/>
      <c r="C37" s="67"/>
      <c r="D37" s="67"/>
      <c r="E37" s="67"/>
      <c r="I37" s="2" t="s">
        <v>35</v>
      </c>
    </row>
    <row r="38" spans="1:9" ht="30" customHeight="1" x14ac:dyDescent="0.25">
      <c r="A38" s="68" t="s">
        <v>21</v>
      </c>
      <c r="B38" s="68"/>
      <c r="C38" s="68"/>
      <c r="D38" s="68"/>
      <c r="E38" s="68"/>
    </row>
    <row r="39" spans="1:9" x14ac:dyDescent="0.25">
      <c r="A39" s="68" t="s">
        <v>20</v>
      </c>
      <c r="B39" s="68"/>
      <c r="C39" s="68"/>
      <c r="D39" s="68"/>
      <c r="E39" s="68"/>
      <c r="F39" s="14"/>
      <c r="G39" s="14"/>
      <c r="H39" s="15"/>
    </row>
    <row r="40" spans="1:9" ht="30" customHeight="1" x14ac:dyDescent="0.25">
      <c r="A40" s="68" t="s">
        <v>31</v>
      </c>
      <c r="B40" s="68"/>
      <c r="C40" s="68"/>
      <c r="D40" s="68"/>
      <c r="E40" s="68"/>
    </row>
    <row r="41" spans="1:9" x14ac:dyDescent="0.25">
      <c r="A41" s="68" t="s">
        <v>18</v>
      </c>
      <c r="B41" s="68"/>
      <c r="C41" s="68"/>
      <c r="D41" s="68"/>
      <c r="E41" s="68"/>
    </row>
    <row r="42" spans="1:9" x14ac:dyDescent="0.25">
      <c r="A42" s="69" t="s">
        <v>5</v>
      </c>
      <c r="B42" s="69"/>
      <c r="C42" s="69"/>
      <c r="D42" s="69"/>
      <c r="E42" s="69"/>
    </row>
    <row r="43" spans="1:9" x14ac:dyDescent="0.25">
      <c r="A43" s="68" t="s">
        <v>18</v>
      </c>
      <c r="B43" s="68"/>
      <c r="C43" s="68"/>
      <c r="D43" s="68"/>
      <c r="E43" s="68"/>
    </row>
    <row r="44" spans="1:9" x14ac:dyDescent="0.25">
      <c r="A44" s="70" t="s">
        <v>57</v>
      </c>
      <c r="B44" s="70"/>
      <c r="C44" s="70"/>
      <c r="D44" s="70"/>
      <c r="E44" s="5"/>
    </row>
    <row r="45" spans="1:9" x14ac:dyDescent="0.25">
      <c r="B45" s="65" t="s">
        <v>19</v>
      </c>
      <c r="C45" s="65"/>
      <c r="D45" s="65"/>
      <c r="E45" s="6" t="s">
        <v>6</v>
      </c>
    </row>
    <row r="46" spans="1:9" x14ac:dyDescent="0.25">
      <c r="A46" s="46"/>
      <c r="B46" s="46"/>
      <c r="C46" s="46"/>
      <c r="D46" s="46"/>
      <c r="E46" s="46"/>
    </row>
    <row r="47" spans="1:9" x14ac:dyDescent="0.25">
      <c r="A47" s="71" t="s">
        <v>30</v>
      </c>
      <c r="B47" s="71"/>
      <c r="C47" s="71"/>
      <c r="D47" s="71"/>
      <c r="E47" s="5"/>
    </row>
    <row r="48" spans="1:9" x14ac:dyDescent="0.25">
      <c r="B48" s="65" t="s">
        <v>19</v>
      </c>
      <c r="C48" s="65"/>
      <c r="D48" s="65"/>
      <c r="E48" s="6" t="s">
        <v>6</v>
      </c>
    </row>
    <row r="50" spans="1:8" x14ac:dyDescent="0.25">
      <c r="A50" s="2" t="s">
        <v>37</v>
      </c>
    </row>
    <row r="51" spans="1:8" x14ac:dyDescent="0.25">
      <c r="A51" s="2" t="s">
        <v>55</v>
      </c>
    </row>
    <row r="52" spans="1:8" x14ac:dyDescent="0.25">
      <c r="A52" s="14" t="s">
        <v>33</v>
      </c>
    </row>
    <row r="53" spans="1:8" x14ac:dyDescent="0.25">
      <c r="A53" s="2" t="s">
        <v>42</v>
      </c>
      <c r="B53" s="16">
        <f>'1кв'!B58</f>
        <v>200816.59800000006</v>
      </c>
    </row>
    <row r="54" spans="1:8" ht="15.75" x14ac:dyDescent="0.25">
      <c r="A54" s="17" t="s">
        <v>101</v>
      </c>
      <c r="B54" s="18"/>
    </row>
    <row r="55" spans="1:8" x14ac:dyDescent="0.25">
      <c r="A55" s="2" t="s">
        <v>38</v>
      </c>
      <c r="B55" s="18">
        <v>347390.06</v>
      </c>
      <c r="G55" s="2">
        <v>20988.28</v>
      </c>
      <c r="H55" s="2" t="s">
        <v>56</v>
      </c>
    </row>
    <row r="56" spans="1:8" ht="30" x14ac:dyDescent="0.25">
      <c r="A56" s="45" t="s">
        <v>44</v>
      </c>
      <c r="B56" s="18">
        <f>330*3</f>
        <v>990</v>
      </c>
    </row>
    <row r="57" spans="1:8" ht="30" x14ac:dyDescent="0.25">
      <c r="A57" s="45" t="s">
        <v>45</v>
      </c>
      <c r="B57" s="18">
        <f>3*300</f>
        <v>900</v>
      </c>
    </row>
    <row r="58" spans="1:8" ht="30" x14ac:dyDescent="0.25">
      <c r="A58" s="45" t="s">
        <v>50</v>
      </c>
      <c r="B58" s="18">
        <f>150*3</f>
        <v>450</v>
      </c>
    </row>
    <row r="59" spans="1:8" x14ac:dyDescent="0.25">
      <c r="A59" s="2" t="s">
        <v>51</v>
      </c>
      <c r="B59" s="18">
        <f>G55+G59</f>
        <v>35213.440000000002</v>
      </c>
      <c r="F59" s="2" t="s">
        <v>59</v>
      </c>
      <c r="G59" s="2">
        <v>14225.16</v>
      </c>
    </row>
    <row r="60" spans="1:8" ht="30" x14ac:dyDescent="0.25">
      <c r="A60" s="45" t="s">
        <v>39</v>
      </c>
      <c r="B60" s="18">
        <f>E35</f>
        <v>563199.79200000002</v>
      </c>
    </row>
    <row r="61" spans="1:8" x14ac:dyDescent="0.25">
      <c r="A61" s="19" t="s">
        <v>34</v>
      </c>
      <c r="B61" s="16">
        <f>(B53+B55+B56+B57+B59+B58)-B60</f>
        <v>22560.305999999982</v>
      </c>
    </row>
    <row r="65" spans="3:3" x14ac:dyDescent="0.25">
      <c r="C65" s="20"/>
    </row>
  </sheetData>
  <mergeCells count="29">
    <mergeCell ref="A43:E43"/>
    <mergeCell ref="A44:D44"/>
    <mergeCell ref="B45:D45"/>
    <mergeCell ref="A47:D47"/>
    <mergeCell ref="B48:D48"/>
    <mergeCell ref="A42:E42"/>
    <mergeCell ref="A15:E15"/>
    <mergeCell ref="A16:E16"/>
    <mergeCell ref="A17:E17"/>
    <mergeCell ref="A18:E18"/>
    <mergeCell ref="A19:E19"/>
    <mergeCell ref="A20:E20"/>
    <mergeCell ref="A37:E37"/>
    <mergeCell ref="A38:E38"/>
    <mergeCell ref="A39:E39"/>
    <mergeCell ref="A40:E40"/>
    <mergeCell ref="A41:E41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topLeftCell="A22" zoomScaleSheetLayoutView="100" workbookViewId="0">
      <selection activeCell="A26" sqref="A26:XFD26"/>
    </sheetView>
  </sheetViews>
  <sheetFormatPr defaultColWidth="9.140625" defaultRowHeight="15" x14ac:dyDescent="0.25"/>
  <cols>
    <col min="1" max="1" width="35.85546875" style="2" customWidth="1"/>
    <col min="2" max="2" width="19.28515625" style="2" customWidth="1"/>
    <col min="3" max="3" width="13" style="2" customWidth="1"/>
    <col min="4" max="4" width="14.28515625" style="2" customWidth="1"/>
    <col min="5" max="5" width="14.140625" style="2" customWidth="1"/>
    <col min="6" max="7" width="9.140625" style="2"/>
    <col min="8" max="8" width="18" style="2" customWidth="1"/>
    <col min="9" max="16384" width="9.140625" style="2"/>
  </cols>
  <sheetData>
    <row r="1" spans="1:5" ht="15.75" x14ac:dyDescent="0.25">
      <c r="A1" s="77" t="s">
        <v>11</v>
      </c>
      <c r="B1" s="77"/>
      <c r="C1" s="77"/>
      <c r="D1" s="77"/>
      <c r="E1" s="77"/>
    </row>
    <row r="2" spans="1:5" ht="30.75" customHeight="1" x14ac:dyDescent="0.25">
      <c r="A2" s="78" t="s">
        <v>12</v>
      </c>
      <c r="B2" s="79"/>
      <c r="C2" s="79"/>
      <c r="D2" s="79"/>
      <c r="E2" s="79"/>
    </row>
    <row r="3" spans="1:5" x14ac:dyDescent="0.25">
      <c r="A3" s="80" t="s">
        <v>102</v>
      </c>
      <c r="B3" s="80"/>
      <c r="C3" s="80"/>
      <c r="D3" s="80"/>
      <c r="E3" s="80"/>
    </row>
    <row r="4" spans="1:5" s="1" customFormat="1" ht="15.75" x14ac:dyDescent="0.25">
      <c r="A4" s="23" t="s">
        <v>13</v>
      </c>
      <c r="B4" s="4"/>
      <c r="C4" s="4"/>
      <c r="D4" s="31"/>
      <c r="E4" s="30" t="s">
        <v>103</v>
      </c>
    </row>
    <row r="5" spans="1:5" x14ac:dyDescent="0.25">
      <c r="A5" s="55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76" t="s">
        <v>25</v>
      </c>
      <c r="B7" s="76"/>
      <c r="C7" s="76"/>
      <c r="D7" s="76"/>
      <c r="E7" s="76"/>
    </row>
    <row r="8" spans="1:5" x14ac:dyDescent="0.25">
      <c r="A8" s="72" t="s">
        <v>1</v>
      </c>
      <c r="B8" s="72"/>
      <c r="C8" s="72"/>
      <c r="D8" s="72"/>
      <c r="E8" s="72"/>
    </row>
    <row r="9" spans="1:5" x14ac:dyDescent="0.25">
      <c r="A9" s="68" t="s">
        <v>41</v>
      </c>
      <c r="B9" s="68"/>
      <c r="C9" s="68"/>
      <c r="D9" s="68"/>
      <c r="E9" s="68"/>
    </row>
    <row r="10" spans="1:5" ht="29.25" customHeight="1" x14ac:dyDescent="0.25">
      <c r="A10" s="73" t="s">
        <v>14</v>
      </c>
      <c r="B10" s="74"/>
      <c r="C10" s="74"/>
      <c r="D10" s="74"/>
      <c r="E10" s="74"/>
    </row>
    <row r="11" spans="1:5" ht="27" customHeight="1" x14ac:dyDescent="0.25">
      <c r="A11" s="68" t="s">
        <v>26</v>
      </c>
      <c r="B11" s="68"/>
      <c r="C11" s="68"/>
      <c r="D11" s="68"/>
      <c r="E11" s="68"/>
    </row>
    <row r="12" spans="1:5" x14ac:dyDescent="0.25">
      <c r="A12" s="72" t="s">
        <v>15</v>
      </c>
      <c r="B12" s="75"/>
      <c r="C12" s="75"/>
      <c r="D12" s="75"/>
      <c r="E12" s="75"/>
    </row>
    <row r="13" spans="1:5" x14ac:dyDescent="0.25">
      <c r="A13" s="68" t="s">
        <v>22</v>
      </c>
      <c r="B13" s="68"/>
      <c r="C13" s="68"/>
      <c r="D13" s="68"/>
      <c r="E13" s="68"/>
    </row>
    <row r="14" spans="1:5" x14ac:dyDescent="0.25">
      <c r="A14" s="72" t="s">
        <v>2</v>
      </c>
      <c r="B14" s="75"/>
      <c r="C14" s="75"/>
      <c r="D14" s="75"/>
      <c r="E14" s="75"/>
    </row>
    <row r="15" spans="1:5" x14ac:dyDescent="0.25">
      <c r="A15" s="68" t="s">
        <v>54</v>
      </c>
      <c r="B15" s="68"/>
      <c r="C15" s="68"/>
      <c r="D15" s="68"/>
      <c r="E15" s="68"/>
    </row>
    <row r="16" spans="1:5" x14ac:dyDescent="0.25">
      <c r="A16" s="72" t="s">
        <v>16</v>
      </c>
      <c r="B16" s="75"/>
      <c r="C16" s="75"/>
      <c r="D16" s="75"/>
      <c r="E16" s="75"/>
    </row>
    <row r="17" spans="1:8" ht="30.75" customHeight="1" x14ac:dyDescent="0.25">
      <c r="A17" s="68" t="s">
        <v>17</v>
      </c>
      <c r="B17" s="68"/>
      <c r="C17" s="68"/>
      <c r="D17" s="68"/>
      <c r="E17" s="68"/>
    </row>
    <row r="18" spans="1:8" ht="60" customHeight="1" x14ac:dyDescent="0.25">
      <c r="A18" s="68" t="s">
        <v>27</v>
      </c>
      <c r="B18" s="68"/>
      <c r="C18" s="68"/>
      <c r="D18" s="68"/>
      <c r="E18" s="68"/>
    </row>
    <row r="19" spans="1:8" ht="30" customHeight="1" x14ac:dyDescent="0.25">
      <c r="A19" s="66" t="s">
        <v>28</v>
      </c>
      <c r="B19" s="66"/>
      <c r="C19" s="66"/>
      <c r="D19" s="66"/>
      <c r="E19" s="66"/>
    </row>
    <row r="20" spans="1:8" x14ac:dyDescent="0.25">
      <c r="A20" s="66"/>
      <c r="B20" s="66"/>
      <c r="C20" s="66"/>
      <c r="D20" s="66"/>
      <c r="E20" s="66"/>
      <c r="F20" s="2">
        <f>3803.6+633.3</f>
        <v>4436.8999999999996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43</v>
      </c>
      <c r="B22" s="9" t="s">
        <v>32</v>
      </c>
      <c r="C22" s="3" t="s">
        <v>4</v>
      </c>
      <c r="D22" s="3">
        <v>17.670000000000002</v>
      </c>
      <c r="E22" s="8">
        <f>D22*F20*G20</f>
        <v>235200.06900000002</v>
      </c>
      <c r="H22" s="20"/>
    </row>
    <row r="23" spans="1:8" x14ac:dyDescent="0.25">
      <c r="A23" s="7" t="s">
        <v>40</v>
      </c>
      <c r="B23" s="9" t="s">
        <v>23</v>
      </c>
      <c r="C23" s="3" t="s">
        <v>4</v>
      </c>
      <c r="D23" s="3">
        <v>6.51</v>
      </c>
      <c r="E23" s="8">
        <f>D23*F20*G20</f>
        <v>86652.656999999992</v>
      </c>
      <c r="H23" s="20"/>
    </row>
    <row r="24" spans="1:8" ht="38.25" x14ac:dyDescent="0.25">
      <c r="A24" s="7" t="s">
        <v>52</v>
      </c>
      <c r="B24" s="9" t="s">
        <v>53</v>
      </c>
      <c r="C24" s="3" t="s">
        <v>4</v>
      </c>
      <c r="D24" s="3"/>
      <c r="E24" s="8">
        <v>0</v>
      </c>
    </row>
    <row r="25" spans="1:8" x14ac:dyDescent="0.25">
      <c r="A25" s="7" t="s">
        <v>47</v>
      </c>
      <c r="B25" s="9" t="s">
        <v>104</v>
      </c>
      <c r="C25" s="3" t="s">
        <v>36</v>
      </c>
      <c r="D25" s="3"/>
      <c r="E25" s="8">
        <v>21697.68</v>
      </c>
      <c r="H25" s="20"/>
    </row>
    <row r="26" spans="1:8" x14ac:dyDescent="0.25">
      <c r="A26" s="7" t="s">
        <v>49</v>
      </c>
      <c r="B26" s="9" t="s">
        <v>104</v>
      </c>
      <c r="C26" s="3" t="s">
        <v>36</v>
      </c>
      <c r="D26" s="3"/>
      <c r="E26" s="8">
        <v>14850.55</v>
      </c>
      <c r="H26" s="20"/>
    </row>
    <row r="27" spans="1:8" x14ac:dyDescent="0.25">
      <c r="A27" s="7" t="s">
        <v>48</v>
      </c>
      <c r="B27" s="9" t="s">
        <v>104</v>
      </c>
      <c r="C27" s="3" t="s">
        <v>36</v>
      </c>
      <c r="D27" s="3"/>
      <c r="E27" s="8">
        <v>8621.7199999999993</v>
      </c>
      <c r="H27" s="20"/>
    </row>
    <row r="28" spans="1:8" x14ac:dyDescent="0.25">
      <c r="A28" s="7" t="s">
        <v>46</v>
      </c>
      <c r="B28" s="9" t="s">
        <v>104</v>
      </c>
      <c r="C28" s="3" t="s">
        <v>36</v>
      </c>
      <c r="D28" s="3"/>
      <c r="E28" s="8">
        <v>6191.24</v>
      </c>
      <c r="H28" s="20"/>
    </row>
    <row r="29" spans="1:8" x14ac:dyDescent="0.25">
      <c r="A29" s="7" t="s">
        <v>29</v>
      </c>
      <c r="B29" s="9" t="s">
        <v>104</v>
      </c>
      <c r="C29" s="3" t="s">
        <v>36</v>
      </c>
      <c r="D29" s="3"/>
      <c r="E29" s="8">
        <f>7042.56+240</f>
        <v>7282.56</v>
      </c>
      <c r="H29" s="20"/>
    </row>
    <row r="30" spans="1:8" s="52" customFormat="1" x14ac:dyDescent="0.25">
      <c r="A30" s="24" t="s">
        <v>105</v>
      </c>
      <c r="B30" s="49" t="s">
        <v>106</v>
      </c>
      <c r="C30" s="50" t="s">
        <v>97</v>
      </c>
      <c r="D30" s="50">
        <v>22</v>
      </c>
      <c r="E30" s="8">
        <f>D30*286.24</f>
        <v>6297.2800000000007</v>
      </c>
    </row>
    <row r="31" spans="1:8" s="52" customFormat="1" ht="30" x14ac:dyDescent="0.25">
      <c r="A31" s="24" t="s">
        <v>108</v>
      </c>
      <c r="B31" s="49" t="s">
        <v>107</v>
      </c>
      <c r="C31" s="50" t="s">
        <v>36</v>
      </c>
      <c r="D31" s="50"/>
      <c r="E31" s="8">
        <v>37183.199999999997</v>
      </c>
    </row>
    <row r="32" spans="1:8" ht="15.75" x14ac:dyDescent="0.25">
      <c r="A32" s="24"/>
      <c r="B32" s="26"/>
      <c r="C32" s="3"/>
      <c r="D32" s="25"/>
      <c r="E32" s="8"/>
      <c r="H32" s="20"/>
    </row>
    <row r="33" spans="1:9" x14ac:dyDescent="0.25">
      <c r="A33" s="10" t="s">
        <v>24</v>
      </c>
      <c r="B33" s="11"/>
      <c r="C33" s="12"/>
      <c r="D33" s="21"/>
      <c r="E33" s="13">
        <f>SUM(E22:E32)</f>
        <v>423976.95600000001</v>
      </c>
    </row>
    <row r="35" spans="1:9" ht="30" customHeight="1" x14ac:dyDescent="0.25">
      <c r="A35" s="67" t="s">
        <v>109</v>
      </c>
      <c r="B35" s="67"/>
      <c r="C35" s="67"/>
      <c r="D35" s="67"/>
      <c r="E35" s="67"/>
      <c r="I35" s="2" t="s">
        <v>35</v>
      </c>
    </row>
    <row r="36" spans="1:9" ht="30" customHeight="1" x14ac:dyDescent="0.25">
      <c r="A36" s="68" t="s">
        <v>21</v>
      </c>
      <c r="B36" s="68"/>
      <c r="C36" s="68"/>
      <c r="D36" s="68"/>
      <c r="E36" s="68"/>
    </row>
    <row r="37" spans="1:9" x14ac:dyDescent="0.25">
      <c r="A37" s="68" t="s">
        <v>20</v>
      </c>
      <c r="B37" s="68"/>
      <c r="C37" s="68"/>
      <c r="D37" s="68"/>
      <c r="E37" s="68"/>
      <c r="F37" s="14"/>
      <c r="G37" s="14"/>
      <c r="H37" s="15"/>
    </row>
    <row r="38" spans="1:9" ht="30" customHeight="1" x14ac:dyDescent="0.25">
      <c r="A38" s="68" t="s">
        <v>31</v>
      </c>
      <c r="B38" s="68"/>
      <c r="C38" s="68"/>
      <c r="D38" s="68"/>
      <c r="E38" s="68"/>
    </row>
    <row r="39" spans="1:9" x14ac:dyDescent="0.25">
      <c r="A39" s="68" t="s">
        <v>18</v>
      </c>
      <c r="B39" s="68"/>
      <c r="C39" s="68"/>
      <c r="D39" s="68"/>
      <c r="E39" s="68"/>
    </row>
    <row r="40" spans="1:9" x14ac:dyDescent="0.25">
      <c r="A40" s="69" t="s">
        <v>5</v>
      </c>
      <c r="B40" s="69"/>
      <c r="C40" s="69"/>
      <c r="D40" s="69"/>
      <c r="E40" s="69"/>
    </row>
    <row r="41" spans="1:9" x14ac:dyDescent="0.25">
      <c r="A41" s="68" t="s">
        <v>18</v>
      </c>
      <c r="B41" s="68"/>
      <c r="C41" s="68"/>
      <c r="D41" s="68"/>
      <c r="E41" s="68"/>
    </row>
    <row r="42" spans="1:9" x14ac:dyDescent="0.25">
      <c r="A42" s="70" t="s">
        <v>57</v>
      </c>
      <c r="B42" s="70"/>
      <c r="C42" s="70"/>
      <c r="D42" s="70"/>
      <c r="E42" s="5"/>
    </row>
    <row r="43" spans="1:9" x14ac:dyDescent="0.25">
      <c r="B43" s="65" t="s">
        <v>19</v>
      </c>
      <c r="C43" s="65"/>
      <c r="D43" s="65"/>
      <c r="E43" s="6" t="s">
        <v>6</v>
      </c>
    </row>
    <row r="44" spans="1:9" x14ac:dyDescent="0.25">
      <c r="A44" s="54"/>
      <c r="B44" s="54"/>
      <c r="C44" s="54"/>
      <c r="D44" s="54"/>
      <c r="E44" s="54"/>
    </row>
    <row r="45" spans="1:9" x14ac:dyDescent="0.25">
      <c r="A45" s="71" t="s">
        <v>30</v>
      </c>
      <c r="B45" s="71"/>
      <c r="C45" s="71"/>
      <c r="D45" s="71"/>
      <c r="E45" s="5"/>
    </row>
    <row r="46" spans="1:9" x14ac:dyDescent="0.25">
      <c r="B46" s="65" t="s">
        <v>19</v>
      </c>
      <c r="C46" s="65"/>
      <c r="D46" s="65"/>
      <c r="E46" s="6" t="s">
        <v>6</v>
      </c>
    </row>
    <row r="48" spans="1:9" x14ac:dyDescent="0.25">
      <c r="A48" s="60" t="s">
        <v>37</v>
      </c>
    </row>
    <row r="49" spans="1:8" x14ac:dyDescent="0.25">
      <c r="A49" s="60" t="s">
        <v>55</v>
      </c>
    </row>
    <row r="50" spans="1:8" x14ac:dyDescent="0.25">
      <c r="A50" s="14" t="s">
        <v>33</v>
      </c>
    </row>
    <row r="51" spans="1:8" x14ac:dyDescent="0.25">
      <c r="A51" s="2" t="s">
        <v>42</v>
      </c>
      <c r="B51" s="16">
        <f>'2кв'!B61</f>
        <v>22560.305999999982</v>
      </c>
    </row>
    <row r="52" spans="1:8" x14ac:dyDescent="0.25">
      <c r="A52" s="2" t="s">
        <v>110</v>
      </c>
      <c r="B52" s="18"/>
    </row>
    <row r="53" spans="1:8" x14ac:dyDescent="0.25">
      <c r="A53" s="2" t="s">
        <v>38</v>
      </c>
      <c r="B53" s="18">
        <v>350800.35</v>
      </c>
      <c r="G53" s="2">
        <v>14538.07</v>
      </c>
      <c r="H53" s="2" t="s">
        <v>56</v>
      </c>
    </row>
    <row r="54" spans="1:8" ht="30" x14ac:dyDescent="0.25">
      <c r="A54" s="53" t="s">
        <v>44</v>
      </c>
      <c r="B54" s="18">
        <f>330*2</f>
        <v>660</v>
      </c>
    </row>
    <row r="55" spans="1:8" ht="30" x14ac:dyDescent="0.25">
      <c r="A55" s="53" t="s">
        <v>50</v>
      </c>
      <c r="B55" s="18">
        <f>150*2</f>
        <v>300</v>
      </c>
    </row>
    <row r="56" spans="1:8" x14ac:dyDescent="0.25">
      <c r="A56" s="2" t="s">
        <v>51</v>
      </c>
      <c r="B56" s="18">
        <f>G53+G56</f>
        <v>21841.65</v>
      </c>
      <c r="F56" s="2" t="s">
        <v>59</v>
      </c>
      <c r="G56" s="2">
        <v>7303.58</v>
      </c>
    </row>
    <row r="57" spans="1:8" ht="30" x14ac:dyDescent="0.25">
      <c r="A57" s="53" t="s">
        <v>39</v>
      </c>
      <c r="B57" s="18">
        <f>E33</f>
        <v>423976.95600000001</v>
      </c>
    </row>
    <row r="58" spans="1:8" x14ac:dyDescent="0.25">
      <c r="A58" s="19" t="s">
        <v>34</v>
      </c>
      <c r="B58" s="16">
        <f>(B51+B53+B54+B56+B55)-B57</f>
        <v>-27814.650000000023</v>
      </c>
    </row>
    <row r="62" spans="1:8" x14ac:dyDescent="0.25">
      <c r="C62" s="20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40:E40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39:E39"/>
    <mergeCell ref="A41:E41"/>
    <mergeCell ref="A42:D42"/>
    <mergeCell ref="B43:D43"/>
    <mergeCell ref="A45:D45"/>
    <mergeCell ref="B46:D46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view="pageBreakPreview" topLeftCell="A23" zoomScaleSheetLayoutView="100" workbookViewId="0">
      <selection activeCell="A26" sqref="A26:E38"/>
    </sheetView>
  </sheetViews>
  <sheetFormatPr defaultColWidth="9.140625" defaultRowHeight="15" x14ac:dyDescent="0.25"/>
  <cols>
    <col min="1" max="1" width="35.85546875" style="2" customWidth="1"/>
    <col min="2" max="2" width="19.28515625" style="2" customWidth="1"/>
    <col min="3" max="3" width="13" style="2" customWidth="1"/>
    <col min="4" max="4" width="14.28515625" style="2" customWidth="1"/>
    <col min="5" max="5" width="14.140625" style="2" customWidth="1"/>
    <col min="6" max="7" width="9.140625" style="2"/>
    <col min="8" max="8" width="18" style="2" customWidth="1"/>
    <col min="9" max="16384" width="9.140625" style="2"/>
  </cols>
  <sheetData>
    <row r="1" spans="1:5" ht="15.75" x14ac:dyDescent="0.25">
      <c r="A1" s="77" t="s">
        <v>11</v>
      </c>
      <c r="B1" s="77"/>
      <c r="C1" s="77"/>
      <c r="D1" s="77"/>
      <c r="E1" s="77"/>
    </row>
    <row r="2" spans="1:5" ht="30.75" customHeight="1" x14ac:dyDescent="0.25">
      <c r="A2" s="78" t="s">
        <v>12</v>
      </c>
      <c r="B2" s="79"/>
      <c r="C2" s="79"/>
      <c r="D2" s="79"/>
      <c r="E2" s="79"/>
    </row>
    <row r="3" spans="1:5" x14ac:dyDescent="0.25">
      <c r="A3" s="80" t="s">
        <v>111</v>
      </c>
      <c r="B3" s="80"/>
      <c r="C3" s="80"/>
      <c r="D3" s="80"/>
      <c r="E3" s="80"/>
    </row>
    <row r="4" spans="1:5" s="1" customFormat="1" ht="15.75" x14ac:dyDescent="0.25">
      <c r="A4" s="23" t="s">
        <v>13</v>
      </c>
      <c r="B4" s="4"/>
      <c r="C4" s="4"/>
      <c r="D4" s="31"/>
      <c r="E4" s="30" t="s">
        <v>112</v>
      </c>
    </row>
    <row r="5" spans="1:5" x14ac:dyDescent="0.25">
      <c r="A5" s="63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76" t="s">
        <v>25</v>
      </c>
      <c r="B7" s="76"/>
      <c r="C7" s="76"/>
      <c r="D7" s="76"/>
      <c r="E7" s="76"/>
    </row>
    <row r="8" spans="1:5" x14ac:dyDescent="0.25">
      <c r="A8" s="72" t="s">
        <v>1</v>
      </c>
      <c r="B8" s="72"/>
      <c r="C8" s="72"/>
      <c r="D8" s="72"/>
      <c r="E8" s="72"/>
    </row>
    <row r="9" spans="1:5" x14ac:dyDescent="0.25">
      <c r="A9" s="68" t="s">
        <v>41</v>
      </c>
      <c r="B9" s="68"/>
      <c r="C9" s="68"/>
      <c r="D9" s="68"/>
      <c r="E9" s="68"/>
    </row>
    <row r="10" spans="1:5" ht="29.25" customHeight="1" x14ac:dyDescent="0.25">
      <c r="A10" s="73" t="s">
        <v>14</v>
      </c>
      <c r="B10" s="74"/>
      <c r="C10" s="74"/>
      <c r="D10" s="74"/>
      <c r="E10" s="74"/>
    </row>
    <row r="11" spans="1:5" ht="27" customHeight="1" x14ac:dyDescent="0.25">
      <c r="A11" s="68" t="s">
        <v>26</v>
      </c>
      <c r="B11" s="68"/>
      <c r="C11" s="68"/>
      <c r="D11" s="68"/>
      <c r="E11" s="68"/>
    </row>
    <row r="12" spans="1:5" x14ac:dyDescent="0.25">
      <c r="A12" s="72" t="s">
        <v>15</v>
      </c>
      <c r="B12" s="75"/>
      <c r="C12" s="75"/>
      <c r="D12" s="75"/>
      <c r="E12" s="75"/>
    </row>
    <row r="13" spans="1:5" x14ac:dyDescent="0.25">
      <c r="A13" s="68" t="s">
        <v>22</v>
      </c>
      <c r="B13" s="68"/>
      <c r="C13" s="68"/>
      <c r="D13" s="68"/>
      <c r="E13" s="68"/>
    </row>
    <row r="14" spans="1:5" x14ac:dyDescent="0.25">
      <c r="A14" s="72" t="s">
        <v>2</v>
      </c>
      <c r="B14" s="75"/>
      <c r="C14" s="75"/>
      <c r="D14" s="75"/>
      <c r="E14" s="75"/>
    </row>
    <row r="15" spans="1:5" x14ac:dyDescent="0.25">
      <c r="A15" s="68" t="s">
        <v>54</v>
      </c>
      <c r="B15" s="68"/>
      <c r="C15" s="68"/>
      <c r="D15" s="68"/>
      <c r="E15" s="68"/>
    </row>
    <row r="16" spans="1:5" x14ac:dyDescent="0.25">
      <c r="A16" s="72" t="s">
        <v>16</v>
      </c>
      <c r="B16" s="75"/>
      <c r="C16" s="75"/>
      <c r="D16" s="75"/>
      <c r="E16" s="75"/>
    </row>
    <row r="17" spans="1:8" ht="30.75" customHeight="1" x14ac:dyDescent="0.25">
      <c r="A17" s="68" t="s">
        <v>17</v>
      </c>
      <c r="B17" s="68"/>
      <c r="C17" s="68"/>
      <c r="D17" s="68"/>
      <c r="E17" s="68"/>
    </row>
    <row r="18" spans="1:8" ht="60" customHeight="1" x14ac:dyDescent="0.25">
      <c r="A18" s="68" t="s">
        <v>27</v>
      </c>
      <c r="B18" s="68"/>
      <c r="C18" s="68"/>
      <c r="D18" s="68"/>
      <c r="E18" s="68"/>
    </row>
    <row r="19" spans="1:8" ht="30" customHeight="1" x14ac:dyDescent="0.25">
      <c r="A19" s="66" t="s">
        <v>28</v>
      </c>
      <c r="B19" s="66"/>
      <c r="C19" s="66"/>
      <c r="D19" s="66"/>
      <c r="E19" s="66"/>
    </row>
    <row r="20" spans="1:8" x14ac:dyDescent="0.25">
      <c r="A20" s="66"/>
      <c r="B20" s="66"/>
      <c r="C20" s="66"/>
      <c r="D20" s="66"/>
      <c r="E20" s="66"/>
      <c r="F20" s="2">
        <f>3803.6+633.3</f>
        <v>4436.8999999999996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43</v>
      </c>
      <c r="B22" s="9" t="s">
        <v>32</v>
      </c>
      <c r="C22" s="3" t="s">
        <v>4</v>
      </c>
      <c r="D22" s="3">
        <v>17.670000000000002</v>
      </c>
      <c r="E22" s="8">
        <f>D22*F20*G20</f>
        <v>235200.06900000002</v>
      </c>
      <c r="H22" s="20"/>
    </row>
    <row r="23" spans="1:8" x14ac:dyDescent="0.25">
      <c r="A23" s="7" t="s">
        <v>40</v>
      </c>
      <c r="B23" s="9" t="s">
        <v>23</v>
      </c>
      <c r="C23" s="3" t="s">
        <v>4</v>
      </c>
      <c r="D23" s="3">
        <v>6.51</v>
      </c>
      <c r="E23" s="8">
        <f>D23*F20*G20</f>
        <v>86652.656999999992</v>
      </c>
      <c r="H23" s="20"/>
    </row>
    <row r="24" spans="1:8" ht="38.25" x14ac:dyDescent="0.25">
      <c r="A24" s="7" t="s">
        <v>52</v>
      </c>
      <c r="B24" s="9" t="s">
        <v>53</v>
      </c>
      <c r="C24" s="3" t="s">
        <v>4</v>
      </c>
      <c r="D24" s="3"/>
      <c r="E24" s="8">
        <v>0</v>
      </c>
    </row>
    <row r="25" spans="1:8" x14ac:dyDescent="0.25">
      <c r="A25" s="7" t="s">
        <v>47</v>
      </c>
      <c r="B25" s="9" t="s">
        <v>58</v>
      </c>
      <c r="C25" s="3" t="s">
        <v>36</v>
      </c>
      <c r="D25" s="3"/>
      <c r="E25" s="8">
        <v>20530.939999999999</v>
      </c>
      <c r="H25" s="20"/>
    </row>
    <row r="26" spans="1:8" x14ac:dyDescent="0.25">
      <c r="A26" s="7" t="s">
        <v>49</v>
      </c>
      <c r="B26" s="9" t="s">
        <v>58</v>
      </c>
      <c r="C26" s="3" t="s">
        <v>36</v>
      </c>
      <c r="D26" s="3"/>
      <c r="E26" s="8">
        <f>13060.92-270</f>
        <v>12790.92</v>
      </c>
      <c r="H26" s="20"/>
    </row>
    <row r="27" spans="1:8" x14ac:dyDescent="0.25">
      <c r="A27" s="7" t="s">
        <v>48</v>
      </c>
      <c r="B27" s="9" t="s">
        <v>58</v>
      </c>
      <c r="C27" s="3" t="s">
        <v>36</v>
      </c>
      <c r="D27" s="3"/>
      <c r="E27" s="8">
        <v>3188.35</v>
      </c>
      <c r="H27" s="20"/>
    </row>
    <row r="28" spans="1:8" x14ac:dyDescent="0.25">
      <c r="A28" s="7" t="s">
        <v>46</v>
      </c>
      <c r="B28" s="9" t="s">
        <v>58</v>
      </c>
      <c r="C28" s="3" t="s">
        <v>36</v>
      </c>
      <c r="D28" s="3"/>
      <c r="E28" s="8">
        <v>5372.97</v>
      </c>
      <c r="H28" s="20"/>
    </row>
    <row r="29" spans="1:8" x14ac:dyDescent="0.25">
      <c r="A29" s="7" t="s">
        <v>29</v>
      </c>
      <c r="B29" s="9" t="s">
        <v>58</v>
      </c>
      <c r="C29" s="3" t="s">
        <v>36</v>
      </c>
      <c r="D29" s="3"/>
      <c r="E29" s="8">
        <f>15786.49+900+841.88</f>
        <v>17528.37</v>
      </c>
      <c r="H29" s="20"/>
    </row>
    <row r="30" spans="1:8" s="52" customFormat="1" x14ac:dyDescent="0.25">
      <c r="A30" s="24" t="s">
        <v>113</v>
      </c>
      <c r="B30" s="98" t="s">
        <v>120</v>
      </c>
      <c r="C30" s="99" t="s">
        <v>36</v>
      </c>
      <c r="D30" s="99"/>
      <c r="E30" s="8">
        <v>22447.599999999999</v>
      </c>
    </row>
    <row r="31" spans="1:8" s="52" customFormat="1" ht="30" x14ac:dyDescent="0.25">
      <c r="A31" s="24" t="s">
        <v>114</v>
      </c>
      <c r="B31" s="98" t="s">
        <v>120</v>
      </c>
      <c r="C31" s="99" t="s">
        <v>36</v>
      </c>
      <c r="D31" s="99"/>
      <c r="E31" s="8">
        <v>27606.720000000001</v>
      </c>
    </row>
    <row r="32" spans="1:8" s="52" customFormat="1" x14ac:dyDescent="0.25">
      <c r="A32" s="24" t="s">
        <v>115</v>
      </c>
      <c r="B32" s="98" t="s">
        <v>120</v>
      </c>
      <c r="C32" s="99" t="s">
        <v>97</v>
      </c>
      <c r="D32" s="99">
        <v>24</v>
      </c>
      <c r="E32" s="8">
        <f t="shared" ref="E31:E36" si="0">D32*286.24</f>
        <v>6869.76</v>
      </c>
    </row>
    <row r="33" spans="1:9" s="52" customFormat="1" ht="30" x14ac:dyDescent="0.25">
      <c r="A33" s="24" t="s">
        <v>116</v>
      </c>
      <c r="B33" s="98" t="s">
        <v>120</v>
      </c>
      <c r="C33" s="99" t="s">
        <v>36</v>
      </c>
      <c r="D33" s="99"/>
      <c r="E33" s="8">
        <v>27627.93</v>
      </c>
    </row>
    <row r="34" spans="1:9" s="52" customFormat="1" x14ac:dyDescent="0.25">
      <c r="A34" s="24" t="s">
        <v>117</v>
      </c>
      <c r="B34" s="98" t="s">
        <v>121</v>
      </c>
      <c r="C34" s="99" t="s">
        <v>97</v>
      </c>
      <c r="D34" s="99">
        <v>1</v>
      </c>
      <c r="E34" s="8">
        <f t="shared" si="0"/>
        <v>286.24</v>
      </c>
    </row>
    <row r="35" spans="1:9" s="52" customFormat="1" ht="30" x14ac:dyDescent="0.25">
      <c r="A35" s="24" t="s">
        <v>118</v>
      </c>
      <c r="B35" s="98" t="s">
        <v>121</v>
      </c>
      <c r="C35" s="99" t="s">
        <v>97</v>
      </c>
      <c r="D35" s="99">
        <v>8</v>
      </c>
      <c r="E35" s="8">
        <f t="shared" si="0"/>
        <v>2289.92</v>
      </c>
    </row>
    <row r="36" spans="1:9" s="52" customFormat="1" x14ac:dyDescent="0.25">
      <c r="A36" s="24" t="s">
        <v>119</v>
      </c>
      <c r="B36" s="98" t="s">
        <v>121</v>
      </c>
      <c r="C36" s="99" t="s">
        <v>97</v>
      </c>
      <c r="D36" s="99">
        <v>36</v>
      </c>
      <c r="E36" s="8">
        <f t="shared" si="0"/>
        <v>10304.64</v>
      </c>
    </row>
    <row r="37" spans="1:9" ht="15.75" x14ac:dyDescent="0.25">
      <c r="A37" s="24"/>
      <c r="B37" s="26"/>
      <c r="C37" s="3"/>
      <c r="D37" s="25"/>
      <c r="E37" s="8"/>
      <c r="H37" s="20"/>
    </row>
    <row r="38" spans="1:9" x14ac:dyDescent="0.25">
      <c r="A38" s="10" t="s">
        <v>24</v>
      </c>
      <c r="B38" s="11"/>
      <c r="C38" s="12"/>
      <c r="D38" s="21"/>
      <c r="E38" s="13">
        <f>SUM(E22:E37)</f>
        <v>478697.08599999989</v>
      </c>
    </row>
    <row r="40" spans="1:9" ht="30" customHeight="1" x14ac:dyDescent="0.25">
      <c r="A40" s="67" t="s">
        <v>144</v>
      </c>
      <c r="B40" s="67"/>
      <c r="C40" s="67"/>
      <c r="D40" s="67"/>
      <c r="E40" s="67"/>
      <c r="I40" s="2" t="s">
        <v>35</v>
      </c>
    </row>
    <row r="41" spans="1:9" ht="30" customHeight="1" x14ac:dyDescent="0.25">
      <c r="A41" s="68" t="s">
        <v>21</v>
      </c>
      <c r="B41" s="68"/>
      <c r="C41" s="68"/>
      <c r="D41" s="68"/>
      <c r="E41" s="68"/>
    </row>
    <row r="42" spans="1:9" x14ac:dyDescent="0.25">
      <c r="A42" s="68" t="s">
        <v>20</v>
      </c>
      <c r="B42" s="68"/>
      <c r="C42" s="68"/>
      <c r="D42" s="68"/>
      <c r="E42" s="68"/>
      <c r="F42" s="14"/>
      <c r="G42" s="14"/>
      <c r="H42" s="15"/>
    </row>
    <row r="43" spans="1:9" ht="30" customHeight="1" x14ac:dyDescent="0.25">
      <c r="A43" s="68" t="s">
        <v>31</v>
      </c>
      <c r="B43" s="68"/>
      <c r="C43" s="68"/>
      <c r="D43" s="68"/>
      <c r="E43" s="68"/>
    </row>
    <row r="44" spans="1:9" x14ac:dyDescent="0.25">
      <c r="A44" s="68" t="s">
        <v>18</v>
      </c>
      <c r="B44" s="68"/>
      <c r="C44" s="68"/>
      <c r="D44" s="68"/>
      <c r="E44" s="68"/>
    </row>
    <row r="45" spans="1:9" x14ac:dyDescent="0.25">
      <c r="A45" s="69" t="s">
        <v>5</v>
      </c>
      <c r="B45" s="69"/>
      <c r="C45" s="69"/>
      <c r="D45" s="69"/>
      <c r="E45" s="69"/>
    </row>
    <row r="46" spans="1:9" x14ac:dyDescent="0.25">
      <c r="A46" s="68" t="s">
        <v>18</v>
      </c>
      <c r="B46" s="68"/>
      <c r="C46" s="68"/>
      <c r="D46" s="68"/>
      <c r="E46" s="68"/>
    </row>
    <row r="47" spans="1:9" x14ac:dyDescent="0.25">
      <c r="A47" s="70" t="s">
        <v>57</v>
      </c>
      <c r="B47" s="70"/>
      <c r="C47" s="70"/>
      <c r="D47" s="70"/>
      <c r="E47" s="5"/>
    </row>
    <row r="48" spans="1:9" x14ac:dyDescent="0.25">
      <c r="B48" s="65" t="s">
        <v>19</v>
      </c>
      <c r="C48" s="65"/>
      <c r="D48" s="65"/>
      <c r="E48" s="6" t="s">
        <v>6</v>
      </c>
    </row>
    <row r="49" spans="1:8" x14ac:dyDescent="0.25">
      <c r="A49" s="62"/>
      <c r="B49" s="62"/>
      <c r="C49" s="62"/>
      <c r="D49" s="62"/>
      <c r="E49" s="62"/>
    </row>
    <row r="50" spans="1:8" x14ac:dyDescent="0.25">
      <c r="A50" s="71" t="s">
        <v>30</v>
      </c>
      <c r="B50" s="71"/>
      <c r="C50" s="71"/>
      <c r="D50" s="71"/>
      <c r="E50" s="5"/>
    </row>
    <row r="51" spans="1:8" x14ac:dyDescent="0.25">
      <c r="B51" s="65" t="s">
        <v>19</v>
      </c>
      <c r="C51" s="65"/>
      <c r="D51" s="65"/>
      <c r="E51" s="6" t="s">
        <v>6</v>
      </c>
    </row>
    <row r="53" spans="1:8" x14ac:dyDescent="0.25">
      <c r="A53" s="60" t="s">
        <v>37</v>
      </c>
    </row>
    <row r="54" spans="1:8" x14ac:dyDescent="0.25">
      <c r="A54" s="60" t="s">
        <v>55</v>
      </c>
    </row>
    <row r="55" spans="1:8" x14ac:dyDescent="0.25">
      <c r="A55" s="14" t="s">
        <v>33</v>
      </c>
    </row>
    <row r="56" spans="1:8" x14ac:dyDescent="0.25">
      <c r="A56" s="2" t="s">
        <v>42</v>
      </c>
      <c r="B56" s="16">
        <f>'3кв'!B58</f>
        <v>-27814.650000000023</v>
      </c>
    </row>
    <row r="57" spans="1:8" x14ac:dyDescent="0.25">
      <c r="A57" s="2" t="s">
        <v>122</v>
      </c>
      <c r="B57" s="18"/>
    </row>
    <row r="58" spans="1:8" x14ac:dyDescent="0.25">
      <c r="A58" s="2" t="s">
        <v>38</v>
      </c>
      <c r="B58" s="18">
        <v>369780.88</v>
      </c>
      <c r="G58" s="2">
        <v>29174.58</v>
      </c>
      <c r="H58" s="2" t="s">
        <v>56</v>
      </c>
    </row>
    <row r="59" spans="1:8" x14ac:dyDescent="0.25">
      <c r="A59" s="61"/>
      <c r="B59" s="18"/>
    </row>
    <row r="60" spans="1:8" x14ac:dyDescent="0.25">
      <c r="A60" s="61"/>
      <c r="B60" s="18"/>
    </row>
    <row r="61" spans="1:8" x14ac:dyDescent="0.25">
      <c r="A61" s="2" t="s">
        <v>51</v>
      </c>
      <c r="B61" s="18">
        <f>G58+G61</f>
        <v>47911.03</v>
      </c>
      <c r="F61" s="2" t="s">
        <v>59</v>
      </c>
      <c r="G61" s="2">
        <v>18736.45</v>
      </c>
    </row>
    <row r="62" spans="1:8" ht="30" x14ac:dyDescent="0.25">
      <c r="A62" s="61" t="s">
        <v>39</v>
      </c>
      <c r="B62" s="18">
        <f>E38</f>
        <v>478697.08599999989</v>
      </c>
    </row>
    <row r="63" spans="1:8" x14ac:dyDescent="0.25">
      <c r="A63" s="19" t="s">
        <v>34</v>
      </c>
      <c r="B63" s="16">
        <f>(B56+B58+B59+B61+B60)-B62</f>
        <v>-88819.825999999885</v>
      </c>
    </row>
    <row r="67" spans="3:3" x14ac:dyDescent="0.25">
      <c r="C67" s="20"/>
    </row>
  </sheetData>
  <mergeCells count="29">
    <mergeCell ref="A46:E46"/>
    <mergeCell ref="A47:D47"/>
    <mergeCell ref="B48:D48"/>
    <mergeCell ref="A50:D50"/>
    <mergeCell ref="B51:D51"/>
    <mergeCell ref="A40:E40"/>
    <mergeCell ref="A41:E41"/>
    <mergeCell ref="A42:E42"/>
    <mergeCell ref="A43:E43"/>
    <mergeCell ref="A44:E44"/>
    <mergeCell ref="A45:E45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view="pageBreakPreview" topLeftCell="A7" zoomScaleSheetLayoutView="100" workbookViewId="0">
      <selection activeCell="B21" sqref="B21"/>
    </sheetView>
  </sheetViews>
  <sheetFormatPr defaultRowHeight="15.75" x14ac:dyDescent="0.25"/>
  <cols>
    <col min="1" max="1" width="10.42578125" style="85" bestFit="1" customWidth="1"/>
    <col min="2" max="2" width="63.85546875" style="85" customWidth="1"/>
    <col min="3" max="3" width="16.7109375" style="85" customWidth="1"/>
    <col min="4" max="4" width="15" style="85" customWidth="1"/>
    <col min="5" max="5" width="14.7109375" style="85" customWidth="1"/>
    <col min="6" max="6" width="12.42578125" style="85" customWidth="1"/>
    <col min="7" max="7" width="12" style="85" customWidth="1"/>
    <col min="8" max="8" width="13.5703125" style="85" customWidth="1"/>
    <col min="9" max="16384" width="9.140625" style="85"/>
  </cols>
  <sheetData>
    <row r="1" spans="1:4" x14ac:dyDescent="0.25">
      <c r="A1" s="82" t="s">
        <v>60</v>
      </c>
      <c r="B1" s="82"/>
      <c r="C1" s="82"/>
      <c r="D1" s="32"/>
    </row>
    <row r="2" spans="1:4" x14ac:dyDescent="0.25">
      <c r="A2" s="83" t="s">
        <v>61</v>
      </c>
      <c r="B2" s="83"/>
      <c r="C2" s="83"/>
      <c r="D2" s="17"/>
    </row>
    <row r="3" spans="1:4" x14ac:dyDescent="0.25">
      <c r="A3" s="83" t="s">
        <v>123</v>
      </c>
      <c r="B3" s="83"/>
      <c r="C3" s="83"/>
      <c r="D3" s="17"/>
    </row>
    <row r="4" spans="1:4" x14ac:dyDescent="0.25">
      <c r="A4" s="82" t="s">
        <v>124</v>
      </c>
      <c r="B4" s="82"/>
      <c r="C4" s="82"/>
      <c r="D4" s="32"/>
    </row>
    <row r="5" spans="1:4" x14ac:dyDescent="0.25">
      <c r="A5" s="84"/>
      <c r="B5" s="84"/>
      <c r="C5" s="84"/>
      <c r="D5" s="1"/>
    </row>
    <row r="6" spans="1:4" x14ac:dyDescent="0.25">
      <c r="A6" s="17"/>
      <c r="B6" s="33" t="s">
        <v>62</v>
      </c>
      <c r="C6" s="86">
        <f>'1кв'!B50</f>
        <v>174404.17</v>
      </c>
      <c r="D6" s="34"/>
    </row>
    <row r="7" spans="1:4" x14ac:dyDescent="0.25">
      <c r="A7" s="35" t="s">
        <v>63</v>
      </c>
      <c r="B7" s="33" t="s">
        <v>125</v>
      </c>
      <c r="C7" s="86"/>
      <c r="D7" s="34"/>
    </row>
    <row r="8" spans="1:4" x14ac:dyDescent="0.25">
      <c r="A8" s="17"/>
      <c r="B8" s="40" t="s">
        <v>64</v>
      </c>
      <c r="C8" s="86"/>
      <c r="D8" s="34"/>
    </row>
    <row r="9" spans="1:4" x14ac:dyDescent="0.25">
      <c r="A9" s="17"/>
      <c r="B9" s="87" t="s">
        <v>128</v>
      </c>
      <c r="C9" s="86"/>
      <c r="D9" s="34"/>
    </row>
    <row r="10" spans="1:4" x14ac:dyDescent="0.25">
      <c r="A10" s="17"/>
      <c r="B10" s="87" t="s">
        <v>126</v>
      </c>
      <c r="C10" s="86"/>
      <c r="D10" s="34"/>
    </row>
    <row r="11" spans="1:4" x14ac:dyDescent="0.25">
      <c r="A11" s="17"/>
      <c r="B11" s="87" t="s">
        <v>129</v>
      </c>
      <c r="C11" s="86"/>
      <c r="D11" s="34"/>
    </row>
    <row r="12" spans="1:4" x14ac:dyDescent="0.25">
      <c r="A12" s="17"/>
      <c r="B12" s="87" t="s">
        <v>127</v>
      </c>
      <c r="C12" s="86"/>
      <c r="D12" s="34"/>
    </row>
    <row r="13" spans="1:4" x14ac:dyDescent="0.25">
      <c r="B13" s="36" t="s">
        <v>65</v>
      </c>
      <c r="C13" s="88">
        <f>'1кв'!B52+'2кв'!B55+'3кв'!B53+'4кв'!B58</f>
        <v>1414226.1</v>
      </c>
      <c r="D13" s="89"/>
    </row>
    <row r="14" spans="1:4" x14ac:dyDescent="0.25">
      <c r="A14" s="35"/>
      <c r="B14" s="22" t="s">
        <v>66</v>
      </c>
      <c r="C14" s="88">
        <f>'1кв'!B53+'2кв'!B56+'3кв'!B54+'4кв'!B59</f>
        <v>2640</v>
      </c>
      <c r="D14" s="89"/>
    </row>
    <row r="15" spans="1:4" ht="31.5" x14ac:dyDescent="0.25">
      <c r="A15" s="35"/>
      <c r="B15" s="22" t="s">
        <v>67</v>
      </c>
      <c r="C15" s="88">
        <f>'1кв'!B54+'2кв'!B57+'3кв'!B55+'4кв'!B60</f>
        <v>2100</v>
      </c>
      <c r="D15" s="89"/>
    </row>
    <row r="16" spans="1:4" ht="31.5" x14ac:dyDescent="0.25">
      <c r="A16" s="35"/>
      <c r="B16" s="22" t="s">
        <v>68</v>
      </c>
      <c r="C16" s="88">
        <f>'1кв'!B55+'2кв'!B58</f>
        <v>900</v>
      </c>
      <c r="D16" s="89"/>
    </row>
    <row r="17" spans="1:5" x14ac:dyDescent="0.25">
      <c r="A17" s="35"/>
      <c r="B17" s="22" t="s">
        <v>78</v>
      </c>
      <c r="C17" s="88">
        <f>'1кв'!B56+'2кв'!B59+'3кв'!B56+'4кв'!B61</f>
        <v>129428.20999999999</v>
      </c>
      <c r="D17" s="89"/>
    </row>
    <row r="18" spans="1:5" x14ac:dyDescent="0.25">
      <c r="A18" s="64"/>
      <c r="B18" s="36" t="s">
        <v>69</v>
      </c>
      <c r="C18" s="90">
        <f>SUM(C13:C17)</f>
        <v>1549294.31</v>
      </c>
      <c r="D18" s="34"/>
    </row>
    <row r="19" spans="1:5" x14ac:dyDescent="0.25">
      <c r="A19" s="1"/>
      <c r="B19" s="81"/>
      <c r="C19" s="81"/>
      <c r="D19" s="37"/>
    </row>
    <row r="20" spans="1:5" x14ac:dyDescent="0.25">
      <c r="A20" s="38" t="s">
        <v>70</v>
      </c>
      <c r="B20" s="22" t="s">
        <v>43</v>
      </c>
      <c r="C20" s="91">
        <f>'1кв'!E22+'2кв'!E22+'3кв'!E22+'4кв'!E22</f>
        <v>899004.67799999996</v>
      </c>
      <c r="D20" s="37"/>
    </row>
    <row r="21" spans="1:5" x14ac:dyDescent="0.25">
      <c r="A21" s="38"/>
      <c r="B21" s="87" t="s">
        <v>40</v>
      </c>
      <c r="C21" s="91">
        <f>'1кв'!E23+'2кв'!E23+'3кв'!E23+'4кв'!E23</f>
        <v>334630.99799999996</v>
      </c>
      <c r="D21" s="37"/>
    </row>
    <row r="22" spans="1:5" x14ac:dyDescent="0.25">
      <c r="A22" s="38"/>
      <c r="B22" s="22" t="s">
        <v>71</v>
      </c>
      <c r="C22" s="91">
        <f>'1кв'!E24+'2кв'!E24+'3кв'!E24+'4кв'!E24</f>
        <v>0</v>
      </c>
      <c r="D22" s="37"/>
    </row>
    <row r="23" spans="1:5" x14ac:dyDescent="0.25">
      <c r="A23" s="38"/>
      <c r="B23" s="87" t="s">
        <v>80</v>
      </c>
      <c r="C23" s="91">
        <f>'1кв'!E25+'2кв'!E25+'3кв'!E25+'4кв'!E25</f>
        <v>81414.69</v>
      </c>
      <c r="D23" s="37"/>
    </row>
    <row r="24" spans="1:5" x14ac:dyDescent="0.25">
      <c r="A24" s="38"/>
      <c r="B24" s="87" t="s">
        <v>79</v>
      </c>
      <c r="C24" s="91">
        <f>'1кв'!E26+'2кв'!E26+'3кв'!E26+'4кв'!E26</f>
        <v>55320.259999999995</v>
      </c>
      <c r="D24" s="37"/>
      <c r="E24" s="97"/>
    </row>
    <row r="25" spans="1:5" x14ac:dyDescent="0.25">
      <c r="A25" s="38"/>
      <c r="B25" s="87" t="s">
        <v>81</v>
      </c>
      <c r="C25" s="91">
        <f>'1кв'!E27+'2кв'!E27+'3кв'!E27+'4кв'!E27</f>
        <v>24652.869999999995</v>
      </c>
      <c r="D25" s="37"/>
    </row>
    <row r="26" spans="1:5" x14ac:dyDescent="0.25">
      <c r="A26" s="38"/>
      <c r="B26" s="87" t="s">
        <v>82</v>
      </c>
      <c r="C26" s="91">
        <f>'1кв'!E28+'2кв'!E28+'3кв'!E28+'4кв'!E28</f>
        <v>23063.590000000004</v>
      </c>
      <c r="D26" s="37"/>
    </row>
    <row r="27" spans="1:5" x14ac:dyDescent="0.25">
      <c r="A27" s="1"/>
      <c r="B27" s="87" t="s">
        <v>29</v>
      </c>
      <c r="C27" s="91">
        <f>'1кв'!E29+'2кв'!E29+'3кв'!E29+'4кв'!E29</f>
        <v>34566.79</v>
      </c>
      <c r="D27" s="37"/>
      <c r="E27" s="92"/>
    </row>
    <row r="28" spans="1:5" x14ac:dyDescent="0.25">
      <c r="A28" s="38"/>
      <c r="B28" s="39" t="s">
        <v>130</v>
      </c>
      <c r="C28" s="93">
        <f>'2кв'!E33+'3кв'!E30+'4кв'!E32+'4кв'!E34+'4кв'!E35+'4кв'!E36</f>
        <v>30208.960000000006</v>
      </c>
      <c r="D28" s="37"/>
    </row>
    <row r="29" spans="1:5" ht="31.5" x14ac:dyDescent="0.25">
      <c r="A29" s="38"/>
      <c r="B29" s="94" t="s">
        <v>85</v>
      </c>
      <c r="C29" s="93">
        <f>'1кв'!E30</f>
        <v>2195</v>
      </c>
      <c r="D29" s="37"/>
    </row>
    <row r="30" spans="1:5" x14ac:dyDescent="0.25">
      <c r="A30" s="38"/>
      <c r="B30" s="40" t="s">
        <v>72</v>
      </c>
      <c r="C30" s="93">
        <f>SUM(C31:C39)</f>
        <v>327460.46999999991</v>
      </c>
      <c r="D30" s="37"/>
    </row>
    <row r="31" spans="1:5" x14ac:dyDescent="0.25">
      <c r="A31" s="38"/>
      <c r="B31" s="40" t="s">
        <v>64</v>
      </c>
      <c r="C31" s="93"/>
      <c r="D31" s="37"/>
    </row>
    <row r="32" spans="1:5" x14ac:dyDescent="0.25">
      <c r="A32" s="38"/>
      <c r="B32" s="40" t="s">
        <v>131</v>
      </c>
      <c r="C32" s="93">
        <f>'2кв'!E30</f>
        <v>13400</v>
      </c>
      <c r="D32" s="37"/>
    </row>
    <row r="33" spans="1:5" x14ac:dyDescent="0.25">
      <c r="A33" s="38"/>
      <c r="B33" s="40" t="s">
        <v>132</v>
      </c>
      <c r="C33" s="93">
        <f>'2кв'!E31</f>
        <v>187563.4</v>
      </c>
      <c r="D33" s="37"/>
    </row>
    <row r="34" spans="1:5" x14ac:dyDescent="0.25">
      <c r="A34" s="38"/>
      <c r="B34" s="87" t="s">
        <v>133</v>
      </c>
      <c r="C34" s="93">
        <f>'2кв'!E32</f>
        <v>11631.62</v>
      </c>
      <c r="D34" s="37"/>
    </row>
    <row r="35" spans="1:5" x14ac:dyDescent="0.25">
      <c r="A35" s="38"/>
      <c r="B35" s="87" t="s">
        <v>134</v>
      </c>
      <c r="C35" s="95">
        <f>'3кв'!E31</f>
        <v>37183.199999999997</v>
      </c>
      <c r="D35" s="37"/>
    </row>
    <row r="36" spans="1:5" x14ac:dyDescent="0.25">
      <c r="A36" s="38"/>
      <c r="B36" s="87" t="s">
        <v>135</v>
      </c>
      <c r="C36" s="95">
        <f>'4кв'!E30</f>
        <v>22447.599999999999</v>
      </c>
      <c r="D36" s="37"/>
    </row>
    <row r="37" spans="1:5" x14ac:dyDescent="0.25">
      <c r="A37" s="38"/>
      <c r="B37" s="87" t="s">
        <v>136</v>
      </c>
      <c r="C37" s="95">
        <f>'4кв'!E31</f>
        <v>27606.720000000001</v>
      </c>
      <c r="D37" s="37"/>
    </row>
    <row r="38" spans="1:5" x14ac:dyDescent="0.25">
      <c r="A38" s="38"/>
      <c r="B38" s="87" t="s">
        <v>137</v>
      </c>
      <c r="C38" s="95">
        <f>'4кв'!E33</f>
        <v>27627.93</v>
      </c>
      <c r="D38" s="37"/>
    </row>
    <row r="39" spans="1:5" x14ac:dyDescent="0.25">
      <c r="A39" s="38"/>
      <c r="B39" s="94"/>
      <c r="C39" s="95"/>
      <c r="D39" s="37"/>
    </row>
    <row r="40" spans="1:5" x14ac:dyDescent="0.25">
      <c r="A40" s="1"/>
      <c r="B40" s="41" t="s">
        <v>73</v>
      </c>
      <c r="C40" s="96">
        <f>SUM(C20:C30)</f>
        <v>1812518.3059999999</v>
      </c>
      <c r="D40" s="37"/>
      <c r="E40" s="92"/>
    </row>
    <row r="41" spans="1:5" x14ac:dyDescent="0.25">
      <c r="A41" s="1"/>
      <c r="B41" s="41" t="s">
        <v>138</v>
      </c>
      <c r="C41" s="96">
        <f>C6+C18-C40</f>
        <v>-88819.825999999885</v>
      </c>
      <c r="D41" s="37"/>
    </row>
    <row r="42" spans="1:5" x14ac:dyDescent="0.25">
      <c r="A42" s="1"/>
      <c r="B42" s="35"/>
      <c r="C42" s="35"/>
      <c r="D42" s="37"/>
    </row>
    <row r="43" spans="1:5" x14ac:dyDescent="0.25">
      <c r="A43" s="1"/>
      <c r="B43" s="35" t="s">
        <v>74</v>
      </c>
      <c r="C43" s="35"/>
      <c r="D43" s="37"/>
    </row>
    <row r="44" spans="1:5" x14ac:dyDescent="0.25">
      <c r="A44" s="1"/>
      <c r="B44" s="35" t="s">
        <v>139</v>
      </c>
      <c r="C44" s="43">
        <v>122054.93</v>
      </c>
      <c r="D44" s="37"/>
    </row>
    <row r="45" spans="1:5" x14ac:dyDescent="0.25">
      <c r="A45" s="1"/>
      <c r="B45" s="42" t="s">
        <v>140</v>
      </c>
      <c r="C45" s="44">
        <v>145574.81</v>
      </c>
      <c r="D45" s="37"/>
    </row>
    <row r="46" spans="1:5" x14ac:dyDescent="0.25">
      <c r="A46" s="1"/>
      <c r="B46" s="35" t="s">
        <v>75</v>
      </c>
      <c r="C46" s="43">
        <f>C45-C44</f>
        <v>23519.880000000005</v>
      </c>
      <c r="D46" s="37"/>
    </row>
    <row r="47" spans="1:5" x14ac:dyDescent="0.25">
      <c r="A47" s="1"/>
      <c r="B47" s="35"/>
      <c r="C47" s="35"/>
      <c r="D47" s="37"/>
    </row>
    <row r="48" spans="1:5" x14ac:dyDescent="0.25">
      <c r="A48" s="1"/>
      <c r="B48" s="35"/>
      <c r="C48" s="35"/>
      <c r="D48" s="37"/>
    </row>
    <row r="49" spans="1:4" x14ac:dyDescent="0.25">
      <c r="A49" s="1"/>
      <c r="B49" s="35"/>
      <c r="C49" s="35"/>
      <c r="D49" s="37"/>
    </row>
    <row r="50" spans="1:4" x14ac:dyDescent="0.25">
      <c r="A50" s="1"/>
      <c r="B50" s="35"/>
      <c r="C50" s="35"/>
      <c r="D50" s="37"/>
    </row>
    <row r="51" spans="1:4" x14ac:dyDescent="0.25">
      <c r="A51" s="1" t="s">
        <v>76</v>
      </c>
      <c r="B51" s="35" t="s">
        <v>141</v>
      </c>
      <c r="C51" s="35"/>
      <c r="D51" s="37"/>
    </row>
    <row r="52" spans="1:4" x14ac:dyDescent="0.25">
      <c r="A52" s="1"/>
      <c r="B52" s="35" t="s">
        <v>142</v>
      </c>
      <c r="C52" s="35"/>
      <c r="D52" s="37"/>
    </row>
    <row r="53" spans="1:4" x14ac:dyDescent="0.25">
      <c r="A53" s="1"/>
      <c r="B53" s="35" t="s">
        <v>143</v>
      </c>
      <c r="C53" s="35"/>
      <c r="D53" s="37"/>
    </row>
    <row r="54" spans="1:4" x14ac:dyDescent="0.25">
      <c r="A54" s="1"/>
      <c r="B54" s="35"/>
      <c r="C54" s="35"/>
      <c r="D54" s="37"/>
    </row>
    <row r="55" spans="1:4" x14ac:dyDescent="0.25">
      <c r="A55" s="1"/>
      <c r="B55" s="35" t="s">
        <v>77</v>
      </c>
      <c r="C55" s="35"/>
      <c r="D55" s="37"/>
    </row>
    <row r="56" spans="1:4" x14ac:dyDescent="0.25">
      <c r="A56" s="1"/>
      <c r="B56" s="35"/>
      <c r="C56" s="35"/>
      <c r="D56" s="37"/>
    </row>
    <row r="57" spans="1:4" x14ac:dyDescent="0.25">
      <c r="A57" s="1"/>
      <c r="B57" s="35"/>
      <c r="C57" s="35"/>
      <c r="D57" s="37"/>
    </row>
  </sheetData>
  <mergeCells count="6">
    <mergeCell ref="B19:C19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2025-02-26T08:06:45Z</dcterms:modified>
</cp:coreProperties>
</file>